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/>
  </bookViews>
  <sheets>
    <sheet name="naslovna strana" sheetId="14" r:id="rId1"/>
    <sheet name="tekući bilans" sheetId="15" r:id="rId2"/>
    <sheet name="(prihodi)" sheetId="4" r:id="rId3"/>
    <sheet name="(izdaci)" sheetId="11" r:id="rId4"/>
  </sheets>
  <definedNames>
    <definedName name="_xlnm.Print_Titles" localSheetId="3">'(izdaci)'!$3:$4</definedName>
    <definedName name="_xlnm.Print_Titles" localSheetId="2">'(prihodi)'!$3:$6</definedName>
  </definedNames>
  <calcPr calcId="125725"/>
</workbook>
</file>

<file path=xl/calcChain.xml><?xml version="1.0" encoding="utf-8"?>
<calcChain xmlns="http://schemas.openxmlformats.org/spreadsheetml/2006/main">
  <c r="H273" i="11"/>
  <c r="H250"/>
  <c r="D30" i="15"/>
  <c r="C37"/>
  <c r="C30"/>
  <c r="C32" s="1"/>
  <c r="C21"/>
  <c r="C20" s="1"/>
  <c r="C18"/>
  <c r="C16"/>
  <c r="C12"/>
  <c r="C8"/>
  <c r="E39"/>
  <c r="D37"/>
  <c r="E37" s="1"/>
  <c r="E36"/>
  <c r="E31"/>
  <c r="D32"/>
  <c r="E27"/>
  <c r="E26"/>
  <c r="E25"/>
  <c r="E24"/>
  <c r="E23"/>
  <c r="E22"/>
  <c r="D21"/>
  <c r="E21" s="1"/>
  <c r="E19"/>
  <c r="D18"/>
  <c r="E18" s="1"/>
  <c r="E17"/>
  <c r="D16"/>
  <c r="E16"/>
  <c r="E15"/>
  <c r="E14"/>
  <c r="E13"/>
  <c r="D12"/>
  <c r="E12" s="1"/>
  <c r="E11"/>
  <c r="E10"/>
  <c r="E9"/>
  <c r="D8"/>
  <c r="E8" s="1"/>
  <c r="D20" l="1"/>
  <c r="E20" s="1"/>
  <c r="C7"/>
  <c r="C28" s="1"/>
  <c r="C33" s="1"/>
  <c r="C38" s="1"/>
  <c r="C40" s="1"/>
  <c r="E32"/>
  <c r="E30"/>
  <c r="D7"/>
  <c r="D28" l="1"/>
  <c r="E7"/>
  <c r="D33" l="1"/>
  <c r="E28"/>
  <c r="D38" l="1"/>
  <c r="E33"/>
  <c r="D40" l="1"/>
  <c r="E38"/>
  <c r="G108" i="4" l="1"/>
  <c r="G105"/>
  <c r="G104" s="1"/>
  <c r="G103" s="1"/>
  <c r="G99"/>
  <c r="G98" s="1"/>
  <c r="G97" s="1"/>
  <c r="G95"/>
  <c r="G94"/>
  <c r="G91"/>
  <c r="G90" s="1"/>
  <c r="G87"/>
  <c r="G86" s="1"/>
  <c r="G81"/>
  <c r="G79"/>
  <c r="G75"/>
  <c r="G71"/>
  <c r="G70" s="1"/>
  <c r="G67"/>
  <c r="G65"/>
  <c r="G63"/>
  <c r="G57"/>
  <c r="G56" s="1"/>
  <c r="G54"/>
  <c r="G53" s="1"/>
  <c r="G51"/>
  <c r="G50" s="1"/>
  <c r="G48"/>
  <c r="G46"/>
  <c r="G45" s="1"/>
  <c r="G43"/>
  <c r="G38"/>
  <c r="G36"/>
  <c r="G35" s="1"/>
  <c r="G32"/>
  <c r="G27" s="1"/>
  <c r="G30"/>
  <c r="G28"/>
  <c r="G20"/>
  <c r="G19" s="1"/>
  <c r="G16"/>
  <c r="G14"/>
  <c r="G10"/>
  <c r="G281" i="11"/>
  <c r="G279"/>
  <c r="G278"/>
  <c r="G277"/>
  <c r="G276"/>
  <c r="G275"/>
  <c r="G274"/>
  <c r="G273"/>
  <c r="G272"/>
  <c r="G271"/>
  <c r="G270"/>
  <c r="G269"/>
  <c r="G268"/>
  <c r="G267"/>
  <c r="G266"/>
  <c r="G265"/>
  <c r="G264"/>
  <c r="G262"/>
  <c r="G261"/>
  <c r="G260"/>
  <c r="G259"/>
  <c r="G258"/>
  <c r="G257"/>
  <c r="G256"/>
  <c r="G255"/>
  <c r="G253"/>
  <c r="G252"/>
  <c r="G251"/>
  <c r="G250"/>
  <c r="G249" s="1"/>
  <c r="G242"/>
  <c r="G233"/>
  <c r="G222"/>
  <c r="G220"/>
  <c r="G217"/>
  <c r="G210"/>
  <c r="G209" s="1"/>
  <c r="G214" s="1"/>
  <c r="G203"/>
  <c r="G202"/>
  <c r="G207" s="1"/>
  <c r="G192"/>
  <c r="G191" s="1"/>
  <c r="G200" s="1"/>
  <c r="G184"/>
  <c r="G183"/>
  <c r="G189" s="1"/>
  <c r="G177"/>
  <c r="G164"/>
  <c r="G158" s="1"/>
  <c r="G181" s="1"/>
  <c r="G162"/>
  <c r="G159"/>
  <c r="G145"/>
  <c r="G143"/>
  <c r="G138"/>
  <c r="G124"/>
  <c r="G123"/>
  <c r="G155" s="1"/>
  <c r="G117"/>
  <c r="G106"/>
  <c r="G93"/>
  <c r="G92" s="1"/>
  <c r="G121" s="1"/>
  <c r="G46"/>
  <c r="G41"/>
  <c r="G40" s="1"/>
  <c r="G90" s="1"/>
  <c r="G36"/>
  <c r="G26"/>
  <c r="G18"/>
  <c r="G12"/>
  <c r="G7"/>
  <c r="G6"/>
  <c r="G15" s="1"/>
  <c r="G9" i="4" l="1"/>
  <c r="G8" s="1"/>
  <c r="G34"/>
  <c r="G107" s="1"/>
  <c r="G263" i="11"/>
  <c r="G216"/>
  <c r="G245" s="1"/>
  <c r="G254"/>
  <c r="G17"/>
  <c r="G38" s="1"/>
  <c r="G246" s="1"/>
  <c r="G248"/>
  <c r="G282" s="1"/>
  <c r="H264"/>
  <c r="F264"/>
  <c r="H262"/>
  <c r="F262"/>
  <c r="I24"/>
  <c r="H16" i="4"/>
  <c r="G112" l="1"/>
  <c r="G116"/>
  <c r="G280" i="11"/>
  <c r="I78" i="4"/>
  <c r="I76"/>
  <c r="I66"/>
  <c r="I24"/>
  <c r="I22"/>
  <c r="I11"/>
  <c r="I45" i="11"/>
  <c r="I231"/>
  <c r="I229"/>
  <c r="I227"/>
  <c r="I223"/>
  <c r="I219"/>
  <c r="I206"/>
  <c r="I204"/>
  <c r="I44"/>
  <c r="I42"/>
  <c r="H257"/>
  <c r="F257"/>
  <c r="I176"/>
  <c r="I137"/>
  <c r="I136"/>
  <c r="I135"/>
  <c r="I13"/>
  <c r="I244"/>
  <c r="I243"/>
  <c r="I241"/>
  <c r="I240"/>
  <c r="I239"/>
  <c r="I238"/>
  <c r="I237"/>
  <c r="I236"/>
  <c r="I235"/>
  <c r="I234"/>
  <c r="I232"/>
  <c r="I230"/>
  <c r="I228"/>
  <c r="I226"/>
  <c r="I224"/>
  <c r="I221"/>
  <c r="I218"/>
  <c r="I213"/>
  <c r="I212"/>
  <c r="I211"/>
  <c r="I205"/>
  <c r="I199"/>
  <c r="I198"/>
  <c r="I197"/>
  <c r="I196"/>
  <c r="I195"/>
  <c r="I194"/>
  <c r="I193"/>
  <c r="I188"/>
  <c r="I187"/>
  <c r="I186"/>
  <c r="I185"/>
  <c r="I180"/>
  <c r="I179"/>
  <c r="I178"/>
  <c r="I175"/>
  <c r="I174"/>
  <c r="I173"/>
  <c r="I172"/>
  <c r="I171"/>
  <c r="I170"/>
  <c r="I169"/>
  <c r="I168"/>
  <c r="I167"/>
  <c r="I166"/>
  <c r="I165"/>
  <c r="I163"/>
  <c r="I161"/>
  <c r="I160"/>
  <c r="I154"/>
  <c r="I153"/>
  <c r="I152"/>
  <c r="I151"/>
  <c r="I150"/>
  <c r="I149"/>
  <c r="I148"/>
  <c r="I147"/>
  <c r="I146"/>
  <c r="I144"/>
  <c r="I142"/>
  <c r="I141"/>
  <c r="I140"/>
  <c r="I139"/>
  <c r="I134"/>
  <c r="I133"/>
  <c r="I132"/>
  <c r="I131"/>
  <c r="I130"/>
  <c r="I129"/>
  <c r="I128"/>
  <c r="I127"/>
  <c r="I126"/>
  <c r="I125"/>
  <c r="I120"/>
  <c r="I119"/>
  <c r="I118"/>
  <c r="I116"/>
  <c r="I115"/>
  <c r="I114"/>
  <c r="I113"/>
  <c r="I112"/>
  <c r="I111"/>
  <c r="I110"/>
  <c r="I109"/>
  <c r="I108"/>
  <c r="I107"/>
  <c r="I105"/>
  <c r="I104"/>
  <c r="I103"/>
  <c r="I102"/>
  <c r="I101"/>
  <c r="I100"/>
  <c r="I99"/>
  <c r="I98"/>
  <c r="I97"/>
  <c r="I96"/>
  <c r="I95"/>
  <c r="I94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3"/>
  <c r="I37"/>
  <c r="I35"/>
  <c r="I34"/>
  <c r="I33"/>
  <c r="I32"/>
  <c r="I31"/>
  <c r="I30"/>
  <c r="I29"/>
  <c r="I28"/>
  <c r="I27"/>
  <c r="I25"/>
  <c r="I23"/>
  <c r="I22"/>
  <c r="I21"/>
  <c r="I20"/>
  <c r="I19"/>
  <c r="I14"/>
  <c r="I11"/>
  <c r="I10"/>
  <c r="I9"/>
  <c r="I8"/>
  <c r="I115" i="4"/>
  <c r="I114"/>
  <c r="I111"/>
  <c r="I110"/>
  <c r="I109"/>
  <c r="I106"/>
  <c r="I102"/>
  <c r="I101"/>
  <c r="I100"/>
  <c r="I96"/>
  <c r="I93"/>
  <c r="I92"/>
  <c r="I89"/>
  <c r="I88"/>
  <c r="I85"/>
  <c r="I84"/>
  <c r="I83"/>
  <c r="I82"/>
  <c r="I80"/>
  <c r="I77"/>
  <c r="I74"/>
  <c r="I73"/>
  <c r="I72"/>
  <c r="I69"/>
  <c r="I68"/>
  <c r="I64"/>
  <c r="I62"/>
  <c r="I61"/>
  <c r="I60"/>
  <c r="I59"/>
  <c r="I58"/>
  <c r="I55"/>
  <c r="I52"/>
  <c r="I49"/>
  <c r="I47"/>
  <c r="I44"/>
  <c r="I42"/>
  <c r="I41"/>
  <c r="I40"/>
  <c r="I39"/>
  <c r="I37"/>
  <c r="I33"/>
  <c r="I31"/>
  <c r="I29"/>
  <c r="I26"/>
  <c r="I25"/>
  <c r="I23"/>
  <c r="I21"/>
  <c r="I18"/>
  <c r="I17"/>
  <c r="I15"/>
  <c r="I13"/>
  <c r="I12"/>
  <c r="H281" i="11"/>
  <c r="H279"/>
  <c r="H278"/>
  <c r="H277"/>
  <c r="H276"/>
  <c r="H275"/>
  <c r="H271"/>
  <c r="H270"/>
  <c r="H269"/>
  <c r="H268"/>
  <c r="H267"/>
  <c r="H266"/>
  <c r="H265"/>
  <c r="H261"/>
  <c r="H260"/>
  <c r="H259"/>
  <c r="H258"/>
  <c r="H256"/>
  <c r="H255"/>
  <c r="H253"/>
  <c r="H252" s="1"/>
  <c r="H251"/>
  <c r="H242"/>
  <c r="H233"/>
  <c r="H222"/>
  <c r="H220"/>
  <c r="H217"/>
  <c r="H210"/>
  <c r="H209" s="1"/>
  <c r="H214" s="1"/>
  <c r="H203"/>
  <c r="H202" s="1"/>
  <c r="H207" s="1"/>
  <c r="H192"/>
  <c r="H191" s="1"/>
  <c r="H200" s="1"/>
  <c r="H184"/>
  <c r="H177"/>
  <c r="H164"/>
  <c r="H162"/>
  <c r="H159"/>
  <c r="H145"/>
  <c r="H143"/>
  <c r="H138"/>
  <c r="H124"/>
  <c r="H117"/>
  <c r="H106"/>
  <c r="H93"/>
  <c r="H46"/>
  <c r="H41"/>
  <c r="H36"/>
  <c r="H26"/>
  <c r="H18"/>
  <c r="H12"/>
  <c r="H7"/>
  <c r="H6" s="1"/>
  <c r="F281"/>
  <c r="F279"/>
  <c r="F278"/>
  <c r="F277"/>
  <c r="F276"/>
  <c r="F275"/>
  <c r="F273"/>
  <c r="F272" s="1"/>
  <c r="F271"/>
  <c r="F270"/>
  <c r="F269"/>
  <c r="F268"/>
  <c r="F267"/>
  <c r="F266"/>
  <c r="F265"/>
  <c r="F261"/>
  <c r="F260"/>
  <c r="F259"/>
  <c r="F258"/>
  <c r="F256"/>
  <c r="F255"/>
  <c r="F253"/>
  <c r="F252" s="1"/>
  <c r="F251"/>
  <c r="F250"/>
  <c r="F242"/>
  <c r="F233"/>
  <c r="F222"/>
  <c r="F220"/>
  <c r="F217"/>
  <c r="F210"/>
  <c r="F209" s="1"/>
  <c r="F214" s="1"/>
  <c r="F203"/>
  <c r="F202" s="1"/>
  <c r="F207" s="1"/>
  <c r="F192"/>
  <c r="F191" s="1"/>
  <c r="F200" s="1"/>
  <c r="F184"/>
  <c r="F183" s="1"/>
  <c r="F189" s="1"/>
  <c r="F177"/>
  <c r="F164"/>
  <c r="F162"/>
  <c r="F159"/>
  <c r="F145"/>
  <c r="F143"/>
  <c r="F138"/>
  <c r="F124"/>
  <c r="F117"/>
  <c r="F106"/>
  <c r="F93"/>
  <c r="F92" s="1"/>
  <c r="F121" s="1"/>
  <c r="F46"/>
  <c r="F41"/>
  <c r="F36"/>
  <c r="F26"/>
  <c r="F18"/>
  <c r="F12"/>
  <c r="F7"/>
  <c r="F6" s="1"/>
  <c r="H108" i="4"/>
  <c r="I108" s="1"/>
  <c r="H105"/>
  <c r="H104" s="1"/>
  <c r="H103" s="1"/>
  <c r="H99"/>
  <c r="H98" s="1"/>
  <c r="H97" s="1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20"/>
  <c r="H19" s="1"/>
  <c r="H14"/>
  <c r="H10"/>
  <c r="F263" i="11" l="1"/>
  <c r="H274"/>
  <c r="F274"/>
  <c r="F15"/>
  <c r="F158"/>
  <c r="F181" s="1"/>
  <c r="F17"/>
  <c r="F38" s="1"/>
  <c r="F123"/>
  <c r="F155" s="1"/>
  <c r="F216"/>
  <c r="F245" s="1"/>
  <c r="F246" s="1"/>
  <c r="F254"/>
  <c r="H56" i="4"/>
  <c r="F40" i="11"/>
  <c r="F90" s="1"/>
  <c r="I19" i="4"/>
  <c r="I103"/>
  <c r="I99"/>
  <c r="I94"/>
  <c r="I90"/>
  <c r="I86"/>
  <c r="I79"/>
  <c r="I75"/>
  <c r="I71"/>
  <c r="I67"/>
  <c r="I65"/>
  <c r="I63"/>
  <c r="I57"/>
  <c r="I53"/>
  <c r="I50"/>
  <c r="I48"/>
  <c r="I46"/>
  <c r="I43"/>
  <c r="I38"/>
  <c r="I36"/>
  <c r="I32"/>
  <c r="I30"/>
  <c r="I28"/>
  <c r="I16"/>
  <c r="I14"/>
  <c r="I10"/>
  <c r="I257" i="11"/>
  <c r="I242"/>
  <c r="I233"/>
  <c r="I222"/>
  <c r="I262"/>
  <c r="I225"/>
  <c r="I220"/>
  <c r="I217"/>
  <c r="I214"/>
  <c r="I200"/>
  <c r="I184"/>
  <c r="I279"/>
  <c r="I177"/>
  <c r="I164"/>
  <c r="I162"/>
  <c r="I252"/>
  <c r="I159"/>
  <c r="I251"/>
  <c r="I145"/>
  <c r="I278"/>
  <c r="I281"/>
  <c r="I275"/>
  <c r="I143"/>
  <c r="I273"/>
  <c r="I138"/>
  <c r="I256"/>
  <c r="I117"/>
  <c r="I106"/>
  <c r="I93"/>
  <c r="I258"/>
  <c r="I46"/>
  <c r="I264"/>
  <c r="I266"/>
  <c r="I265"/>
  <c r="I41"/>
  <c r="I255"/>
  <c r="I259"/>
  <c r="I36"/>
  <c r="I276"/>
  <c r="I26"/>
  <c r="I267"/>
  <c r="I269"/>
  <c r="I271"/>
  <c r="I268"/>
  <c r="I270"/>
  <c r="I261"/>
  <c r="I260"/>
  <c r="I277"/>
  <c r="I12"/>
  <c r="I105" i="4"/>
  <c r="I104"/>
  <c r="I98"/>
  <c r="I95"/>
  <c r="I91"/>
  <c r="I87"/>
  <c r="I54"/>
  <c r="I51"/>
  <c r="H45"/>
  <c r="H35"/>
  <c r="H183" i="11"/>
  <c r="H189" s="1"/>
  <c r="H272"/>
  <c r="H123"/>
  <c r="H155" s="1"/>
  <c r="H263"/>
  <c r="H17"/>
  <c r="H38" s="1"/>
  <c r="H15"/>
  <c r="F249"/>
  <c r="F248" s="1"/>
  <c r="F280" s="1"/>
  <c r="H40"/>
  <c r="H216"/>
  <c r="H249"/>
  <c r="I249" s="1"/>
  <c r="I7"/>
  <c r="I124"/>
  <c r="I192"/>
  <c r="I203"/>
  <c r="I210"/>
  <c r="I250"/>
  <c r="I6"/>
  <c r="I18"/>
  <c r="I191"/>
  <c r="I209"/>
  <c r="I253"/>
  <c r="H158"/>
  <c r="H92"/>
  <c r="H254"/>
  <c r="H70" i="4"/>
  <c r="H27"/>
  <c r="H9"/>
  <c r="I274" i="11"/>
  <c r="I207"/>
  <c r="I97" i="4"/>
  <c r="I272" i="11"/>
  <c r="I123"/>
  <c r="F282" l="1"/>
  <c r="I20" i="4"/>
  <c r="I263" i="11"/>
  <c r="I17"/>
  <c r="I189"/>
  <c r="I81" i="4"/>
  <c r="I70"/>
  <c r="I56"/>
  <c r="I45"/>
  <c r="I35"/>
  <c r="I27"/>
  <c r="I9"/>
  <c r="H8"/>
  <c r="H248" i="11"/>
  <c r="H282" s="1"/>
  <c r="I15"/>
  <c r="H121"/>
  <c r="I92"/>
  <c r="H181"/>
  <c r="I181" s="1"/>
  <c r="I158"/>
  <c r="H245"/>
  <c r="I245" s="1"/>
  <c r="I216"/>
  <c r="I183"/>
  <c r="H90"/>
  <c r="I40"/>
  <c r="I202"/>
  <c r="H34" i="4"/>
  <c r="I38" i="11"/>
  <c r="I155"/>
  <c r="I90" l="1"/>
  <c r="I254"/>
  <c r="I34" i="4"/>
  <c r="I8"/>
  <c r="H107"/>
  <c r="H112" s="1"/>
  <c r="H280" i="11"/>
  <c r="H246"/>
  <c r="I121"/>
  <c r="I248"/>
  <c r="I282"/>
  <c r="F114" i="4"/>
  <c r="F106"/>
  <c r="F102"/>
  <c r="F101"/>
  <c r="F100"/>
  <c r="F96"/>
  <c r="F93"/>
  <c r="F92"/>
  <c r="F89"/>
  <c r="F88"/>
  <c r="F85"/>
  <c r="F84"/>
  <c r="F83"/>
  <c r="F82"/>
  <c r="F80"/>
  <c r="F78"/>
  <c r="F77"/>
  <c r="F76"/>
  <c r="F74"/>
  <c r="F73"/>
  <c r="F72"/>
  <c r="F69"/>
  <c r="F68"/>
  <c r="F66"/>
  <c r="F64"/>
  <c r="F61"/>
  <c r="F60"/>
  <c r="F59"/>
  <c r="F58"/>
  <c r="F55"/>
  <c r="F52"/>
  <c r="F49"/>
  <c r="F47"/>
  <c r="F44"/>
  <c r="F41"/>
  <c r="F40"/>
  <c r="F39"/>
  <c r="F37"/>
  <c r="F33"/>
  <c r="F31"/>
  <c r="F29"/>
  <c r="F26"/>
  <c r="F25"/>
  <c r="F24"/>
  <c r="F23"/>
  <c r="F22"/>
  <c r="F21"/>
  <c r="F18"/>
  <c r="F17"/>
  <c r="F15"/>
  <c r="F13"/>
  <c r="F12"/>
  <c r="F11"/>
  <c r="H116" l="1"/>
  <c r="I107"/>
  <c r="I280" i="11"/>
  <c r="I246"/>
  <c r="I112" i="4"/>
  <c r="F63"/>
  <c r="F105"/>
  <c r="F99"/>
  <c r="I116" l="1"/>
  <c r="F81"/>
  <c r="F108"/>
  <c r="F104"/>
  <c r="F103" s="1"/>
  <c r="F95"/>
  <c r="F94" s="1"/>
  <c r="F91"/>
  <c r="F90" s="1"/>
  <c r="F79"/>
  <c r="F75"/>
  <c r="F71"/>
  <c r="F67"/>
  <c r="F65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F98" l="1"/>
  <c r="F97" s="1"/>
  <c r="F87"/>
  <c r="F86" s="1"/>
  <c r="F70"/>
  <c r="F56"/>
  <c r="F45"/>
  <c r="F35"/>
  <c r="F27"/>
  <c r="F9"/>
  <c r="F8" l="1"/>
  <c r="F34"/>
  <c r="F107" l="1"/>
  <c r="F112" l="1"/>
  <c r="F116"/>
</calcChain>
</file>

<file path=xl/sharedStrings.xml><?xml version="1.0" encoding="utf-8"?>
<sst xmlns="http://schemas.openxmlformats.org/spreadsheetml/2006/main" count="962" uniqueCount="559">
  <si>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</si>
  <si>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</si>
  <si>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</si>
  <si>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</si>
  <si>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</si>
  <si>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</si>
  <si>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</si>
  <si>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</si>
  <si>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</si>
  <si>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</si>
  <si>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</si>
  <si>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</si>
  <si>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</si>
  <si>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</si>
  <si>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</si>
  <si>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</si>
  <si>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</si>
  <si>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</si>
  <si>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</si>
  <si>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</si>
  <si>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</si>
  <si>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</si>
  <si>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</si>
  <si>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</si>
  <si>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</si>
  <si>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</si>
  <si>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</si>
  <si>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</si>
  <si>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</si>
  <si>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</si>
  <si>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</si>
  <si>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</si>
  <si>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</si>
  <si>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</si>
  <si>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</si>
  <si>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</si>
  <si>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</si>
  <si>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</si>
  <si>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</si>
  <si>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</si>
  <si>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</si>
  <si>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</si>
  <si>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</si>
  <si>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</si>
  <si>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</si>
  <si>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</si>
  <si>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</si>
  <si>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</si>
  <si>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</si>
  <si>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</si>
  <si>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</si>
  <si>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</si>
  <si>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</si>
  <si>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</si>
  <si>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</si>
  <si>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</si>
  <si>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</si>
  <si>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</si>
  <si>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</si>
  <si>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</si>
  <si>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</si>
  <si>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</si>
  <si>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</si>
  <si>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</si>
  <si>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</si>
  <si>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</si>
  <si>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</si>
  <si>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</si>
  <si>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</si>
  <si>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</si>
  <si>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</si>
  <si>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</si>
  <si>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</si>
  <si>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</si>
  <si>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</si>
  <si>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</si>
  <si>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</si>
  <si>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</si>
  <si>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</si>
  <si>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</si>
  <si>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</si>
  <si>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</si>
  <si>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</si>
  <si>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</si>
  <si>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</si>
  <si>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</si>
  <si>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</si>
  <si>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</si>
  <si>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</si>
  <si>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</si>
  <si>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</si>
  <si>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</si>
  <si>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</si>
  <si>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</si>
  <si>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</si>
  <si>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</si>
  <si>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</si>
  <si>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</si>
  <si>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</si>
  <si>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</si>
  <si>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</si>
  <si>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</si>
  <si>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</si>
  <si>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</si>
  <si>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</si>
  <si>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</si>
  <si>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</si>
  <si>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</si>
  <si>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</si>
  <si>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</si>
  <si>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</si>
  <si>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</si>
  <si>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</si>
  <si>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</si>
  <si>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</si>
  <si>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</si>
  <si>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</si>
  <si>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</si>
  <si>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</si>
  <si>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</si>
  <si>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</si>
  <si>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</si>
  <si>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</si>
  <si>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</si>
  <si>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</si>
  <si>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</si>
  <si>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</si>
  <si>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</si>
  <si>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</si>
  <si>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</si>
  <si>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</si>
  <si>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</si>
  <si>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</si>
  <si>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</si>
  <si>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</si>
  <si>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</si>
  <si>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</si>
  <si>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</si>
  <si>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</si>
  <si>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</si>
  <si>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</si>
  <si>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</si>
  <si>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</si>
  <si>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</si>
  <si>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</si>
  <si>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</si>
  <si>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</si>
  <si>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</si>
  <si>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</si>
  <si>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</si>
  <si>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</si>
  <si>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</si>
  <si>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</si>
  <si>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</si>
  <si>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</si>
  <si>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</si>
  <si>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</si>
  <si>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</si>
  <si>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</si>
  <si>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</si>
  <si>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</si>
  <si>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</si>
  <si>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</si>
  <si>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</si>
  <si>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</si>
  <si>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</si>
  <si>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</si>
  <si>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</si>
  <si>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</si>
  <si>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</si>
  <si>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</si>
  <si>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</si>
  <si>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</si>
  <si>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</si>
  <si>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</si>
  <si>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</si>
  <si>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</si>
  <si>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</si>
  <si>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</si>
  <si>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</si>
  <si>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</si>
  <si>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</si>
  <si>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</si>
  <si>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</si>
  <si>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</si>
  <si>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</si>
  <si>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</si>
  <si>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</si>
  <si>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</si>
  <si>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</si>
  <si>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</si>
  <si>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</si>
  <si>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</si>
  <si>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</si>
  <si>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</si>
  <si>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</si>
  <si>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</si>
  <si>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</si>
  <si>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</si>
  <si>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</si>
  <si>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</si>
  <si>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</si>
  <si>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</si>
  <si>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</si>
  <si>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</si>
  <si>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</si>
  <si>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</si>
  <si>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</si>
  <si>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</si>
  <si>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</si>
  <si>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</si>
  <si>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</si>
  <si>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</si>
  <si>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</si>
  <si>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</si>
  <si>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</si>
  <si>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</si>
  <si>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</si>
  <si>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</si>
  <si>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</si>
  <si>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</si>
  <si>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</si>
  <si>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</si>
  <si>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</si>
  <si>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</si>
  <si>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</si>
  <si>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</si>
  <si>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</si>
  <si>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</si>
  <si>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</si>
  <si>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</si>
  <si>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</si>
  <si>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</si>
  <si>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</si>
  <si>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</si>
  <si>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</si>
  <si>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</si>
  <si>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</si>
  <si>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</si>
  <si>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</si>
  <si>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</si>
  <si>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</si>
  <si>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</si>
  <si>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</si>
  <si>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</si>
  <si>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</si>
  <si>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</si>
  <si>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</si>
  <si>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</si>
  <si>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</si>
  <si>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</si>
  <si>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</si>
  <si>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</si>
  <si>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</si>
  <si>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</si>
  <si>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</si>
  <si>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</si>
  <si>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</si>
  <si>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</si>
  <si>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</si>
  <si>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</si>
  <si>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</si>
  <si>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</si>
  <si>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</si>
  <si>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</si>
  <si>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</si>
  <si>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</si>
  <si>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</si>
  <si>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</si>
  <si>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</si>
  <si>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</si>
  <si>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</si>
  <si>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</si>
  <si>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</si>
  <si>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</si>
  <si>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</si>
  <si>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</si>
  <si>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</si>
  <si>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</si>
  <si>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</si>
  <si>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</si>
  <si>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</si>
  <si>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</si>
  <si>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</si>
  <si>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</si>
  <si>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</si>
  <si>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</si>
  <si>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</si>
  <si>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</si>
  <si>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</si>
  <si>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</si>
  <si>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</si>
  <si>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</si>
  <si>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</si>
  <si>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</si>
  <si>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</si>
  <si>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</si>
  <si>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</si>
  <si>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</si>
  <si>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</si>
  <si>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</si>
  <si>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</si>
  <si>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</si>
  <si>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</si>
  <si>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</si>
  <si>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</si>
  <si>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</si>
  <si>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</si>
  <si>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</si>
  <si>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</si>
  <si>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</si>
  <si>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</si>
  <si>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</si>
  <si>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</si>
  <si>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</si>
  <si>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</si>
  <si>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</si>
  <si>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</si>
  <si>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</si>
  <si>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</si>
  <si>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</si>
  <si>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</si>
  <si>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</si>
  <si>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</si>
  <si>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</si>
  <si>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</si>
  <si>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</si>
  <si>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</si>
  <si>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</si>
  <si>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</si>
  <si>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</si>
  <si>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</si>
  <si>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</si>
  <si>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</si>
  <si>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</si>
  <si>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</si>
  <si>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</si>
  <si>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</si>
  <si>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</si>
  <si>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</si>
  <si>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</si>
  <si>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</si>
  <si>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</si>
  <si>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</si>
  <si>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</si>
  <si>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</si>
  <si>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</si>
  <si>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</si>
  <si>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</si>
  <si>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</si>
  <si>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</si>
  <si>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</si>
  <si>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</si>
  <si>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</si>
  <si>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</si>
  <si>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</si>
  <si>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</si>
  <si>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</si>
  <si>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</si>
  <si>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</si>
  <si>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</si>
  <si>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</si>
  <si>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</si>
  <si>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</si>
  <si>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</si>
  <si>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</si>
  <si>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</si>
  <si>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</si>
  <si>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</si>
  <si>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</si>
  <si>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</si>
  <si>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</si>
  <si>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</si>
  <si>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</si>
  <si>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</si>
  <si>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</si>
  <si>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</si>
  <si>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</si>
  <si>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</si>
  <si>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</si>
  <si>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</si>
  <si>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</si>
  <si>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</si>
  <si>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</si>
  <si>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</si>
  <si>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</si>
  <si>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</si>
  <si>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</si>
  <si>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</si>
  <si>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</si>
  <si>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</si>
  <si>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</si>
  <si>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</si>
  <si>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</si>
  <si>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</si>
  <si>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</si>
  <si>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</si>
  <si>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</si>
  <si>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</si>
  <si>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</si>
  <si>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</si>
  <si>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</si>
  <si>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</si>
  <si>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</si>
  <si>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</si>
  <si>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3.1.1.2.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</si>
  <si>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</si>
  <si>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</si>
  <si>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</si>
  <si>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</si>
  <si>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</si>
  <si>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</si>
  <si>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</si>
  <si>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</si>
  <si>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</si>
  <si>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</si>
  <si>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</si>
  <si>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</si>
  <si>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</si>
  <si>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</si>
  <si>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</si>
  <si>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</si>
  <si>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</si>
  <si>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</si>
  <si>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</si>
  <si>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</si>
  <si>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</si>
  <si>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</si>
  <si>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</si>
  <si>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</si>
  <si>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</si>
  <si>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</si>
  <si>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</si>
  <si>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</si>
  <si>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</si>
  <si>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</si>
  <si>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</si>
  <si>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</si>
  <si>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</si>
  <si>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</si>
  <si>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</si>
  <si>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</si>
  <si>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</si>
  <si>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</si>
  <si>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</si>
  <si>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</si>
  <si>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</si>
  <si>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</si>
  <si>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</si>
  <si>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</si>
  <si>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</si>
  <si>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</si>
  <si>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</si>
  <si>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</si>
  <si>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</si>
  <si>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</si>
  <si>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</si>
  <si>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</si>
  <si>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</si>
  <si>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</si>
  <si>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</si>
  <si>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</si>
  <si>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</si>
  <si>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</si>
  <si>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</si>
  <si>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</si>
  <si>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</si>
  <si>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</si>
  <si>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</si>
  <si>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</si>
  <si>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</si>
  <si>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</si>
  <si>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</si>
  <si>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</si>
  <si>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</si>
  <si>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</si>
  <si>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</si>
  <si>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</si>
  <si>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</si>
  <si>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 xml:space="preserve">Podrška Grada projektima organizacija i institucija van teritorije grada i BiH </t>
  </si>
  <si>
    <t>Transfer za NK Liješeva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</si>
  <si>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</si>
  <si>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</si>
  <si>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</si>
  <si>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</si>
  <si>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1.2.41.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</si>
  <si>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</si>
  <si>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</si>
  <si>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</si>
  <si>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</si>
  <si>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 xml:space="preserve"> BUDŽET ZA 2025.g</t>
  </si>
  <si>
    <t>Subvencije za komunalne usluge za penzionere sa minimalnom penzijom i korisnike stalne novčane pomoći-korisnike gradskog odvoza komunalnog otpada putem JKP Visoko</t>
  </si>
  <si>
    <t>Popravka i rekonstrukcija krova na zgradi JU Centar za socijalni rad</t>
  </si>
  <si>
    <t>Povrat nerealizovanih sredstava</t>
  </si>
  <si>
    <t>1.1.12.</t>
  </si>
  <si>
    <t>Sanacija puta u naselju Zbilje i postavljanje zaštitnih barijera od poplave u naselju Prijeko iz sred.viših nivoa vlasti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</si>
  <si>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</si>
  <si>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</si>
  <si>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</si>
  <si>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</si>
  <si>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</si>
  <si>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</si>
  <si>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</si>
  <si>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</si>
  <si>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% izvršenja</t>
  </si>
  <si>
    <t>BUDŽET ZA 2025.g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</si>
  <si>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</si>
  <si>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</si>
  <si>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SLUŽBA ZA FINANSIJE,  PRIVREDU,  POSLOVNE PROSTORE I                      EKONOMSKI RAZVOJ</t>
  </si>
  <si>
    <t>Studija izvodljivosti okrupljavanja javnog sektora u Gradu Visoko</t>
  </si>
  <si>
    <t>Podrška realizaciji projekata međunarodnih organizacija (Help i Caritas)</t>
  </si>
  <si>
    <t xml:space="preserve"> </t>
  </si>
  <si>
    <t>IZVRŠENO U 2025.g</t>
  </si>
  <si>
    <t xml:space="preserve">                              ZA PERIOD 01.01.-31.12.2025.g</t>
  </si>
  <si>
    <t>Budžet Grada Visoko za 2025.godinu sastoji se od pregleda prihoda i primitaka, te rashoda i izdataka:</t>
  </si>
  <si>
    <t>red. broj</t>
  </si>
  <si>
    <t>BUDŽET ZA  2025.g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</si>
  <si>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</si>
  <si>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</si>
  <si>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</si>
  <si>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</si>
  <si>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</si>
  <si>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</si>
  <si>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</si>
  <si>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</si>
  <si>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Primljeni tekući transferi od ostalih nivoa vlasti</t>
  </si>
  <si>
    <t>KAPITALNI TRANSFERI I DONACIJE</t>
  </si>
  <si>
    <t>Kapitalni transferi od ostalih nivoa vlasti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</si>
  <si>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</si>
  <si>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</si>
  <si>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</si>
  <si>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</si>
  <si>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</si>
  <si>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</si>
  <si>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</si>
  <si>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</si>
  <si>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</si>
  <si>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</si>
  <si>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</si>
  <si>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</si>
  <si>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</si>
  <si>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</si>
  <si>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</si>
  <si>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</si>
  <si>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</si>
  <si>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</si>
  <si>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</si>
  <si>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</si>
  <si>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</si>
  <si>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</si>
  <si>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PRIMICI OD ZADUŽIVANJA</t>
  </si>
  <si>
    <t>10.</t>
  </si>
  <si>
    <t>IZDACI ZA OTPLATE DUGOVA</t>
  </si>
  <si>
    <t>11.</t>
  </si>
  <si>
    <t>NETO ZADUŽIVANJE (NETO OTPLATE DUGOVA)</t>
  </si>
  <si>
    <t>UKUPAN FINANSIJSKI REZULTAT</t>
  </si>
  <si>
    <t>SREDSTVA PRIMITAKA (KREDIT IZ PRETHODNE GODINE)</t>
  </si>
  <si>
    <t>12.</t>
  </si>
  <si>
    <t>SVEUKUPNI PRIHODI;PRIMICI;FINANSIRANJE;RAZGRANIČENI PRIHODI I OSTVARENI SUFICIT IZ RANIJEG PERIODA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</si>
</sst>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center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4" fillId="0" borderId="10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13" fillId="0" borderId="0" xfId="0" applyFont="1"/>
    <xf numFmtId="0" fontId="0" fillId="0" borderId="0" xfId="0" applyFont="1"/>
    <xf numFmtId="0" fontId="26" fillId="0" borderId="0" xfId="0" applyFont="1" applyAlignment="1">
      <alignment horizontal="center"/>
    </xf>
    <xf numFmtId="0" fontId="25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7" fillId="0" borderId="0" xfId="0" applyFont="1"/>
    <xf numFmtId="4" fontId="20" fillId="0" borderId="0" xfId="0" applyNumberFormat="1" applyFont="1"/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10" fillId="3" borderId="10" xfId="0" applyNumberFormat="1" applyFont="1" applyFill="1" applyBorder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2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3" borderId="10" xfId="0" applyNumberFormat="1" applyFont="1" applyFill="1" applyBorder="1"/>
    <xf numFmtId="4" fontId="5" fillId="3" borderId="4" xfId="0" applyNumberFormat="1" applyFont="1" applyFill="1" applyBorder="1"/>
    <xf numFmtId="4" fontId="8" fillId="0" borderId="10" xfId="0" applyNumberFormat="1" applyFont="1" applyBorder="1"/>
    <xf numFmtId="4" fontId="5" fillId="0" borderId="0" xfId="0" applyNumberFormat="1" applyFont="1"/>
    <xf numFmtId="0" fontId="2" fillId="2" borderId="9" xfId="1" applyNumberFormat="1" applyFont="1" applyBorder="1" applyAlignment="1">
      <alignment horizontal="center" wrapText="1"/>
    </xf>
    <xf numFmtId="0" fontId="2" fillId="2" borderId="11" xfId="1" applyNumberFormat="1" applyFont="1" applyBorder="1" applyAlignment="1">
      <alignment horizontal="center"/>
    </xf>
    <xf numFmtId="0" fontId="2" fillId="2" borderId="9" xfId="1" applyNumberFormat="1" applyFont="1" applyBorder="1" applyAlignment="1">
      <alignment horizontal="center"/>
    </xf>
    <xf numFmtId="0" fontId="5" fillId="4" borderId="10" xfId="0" applyFont="1" applyFill="1" applyBorder="1" applyAlignment="1">
      <alignment wrapText="1"/>
    </xf>
    <xf numFmtId="0" fontId="9" fillId="4" borderId="10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 wrapText="1"/>
    </xf>
    <xf numFmtId="4" fontId="10" fillId="4" borderId="10" xfId="0" applyNumberFormat="1" applyFont="1" applyFill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3" fontId="10" fillId="0" borderId="10" xfId="0" applyNumberFormat="1" applyFont="1" applyBorder="1" applyAlignment="1"/>
    <xf numFmtId="4" fontId="10" fillId="0" borderId="10" xfId="0" applyNumberFormat="1" applyFont="1" applyBorder="1" applyAlignment="1"/>
    <xf numFmtId="4" fontId="28" fillId="0" borderId="8" xfId="0" applyNumberFormat="1" applyFont="1" applyBorder="1"/>
    <xf numFmtId="0" fontId="28" fillId="0" borderId="10" xfId="0" applyFont="1" applyBorder="1" applyAlignment="1">
      <alignment horizontal="right"/>
    </xf>
    <xf numFmtId="0" fontId="29" fillId="0" borderId="10" xfId="0" applyFont="1" applyBorder="1" applyAlignment="1">
      <alignment wrapText="1"/>
    </xf>
    <xf numFmtId="3" fontId="28" fillId="0" borderId="10" xfId="0" applyNumberFormat="1" applyFont="1" applyBorder="1" applyAlignment="1"/>
    <xf numFmtId="4" fontId="28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4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6" fillId="0" borderId="0" xfId="0" applyFont="1" applyBorder="1"/>
    <xf numFmtId="3" fontId="17" fillId="0" borderId="0" xfId="0" applyNumberFormat="1" applyFont="1" applyBorder="1"/>
    <xf numFmtId="4" fontId="17" fillId="0" borderId="0" xfId="0" applyNumberFormat="1" applyFont="1" applyBorder="1"/>
    <xf numFmtId="0" fontId="6" fillId="0" borderId="0" xfId="0" applyFont="1" applyAlignment="1"/>
    <xf numFmtId="0" fontId="17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" fontId="0" fillId="0" borderId="0" xfId="0" applyNumberFormat="1"/>
    <xf numFmtId="4" fontId="0" fillId="0" borderId="0" xfId="0" applyNumberFormat="1" applyFont="1"/>
    <xf numFmtId="4" fontId="30" fillId="4" borderId="10" xfId="1" applyNumberFormat="1" applyFont="1" applyFill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zoomScale="150" zoomScaleNormal="150" workbookViewId="0">
      <selection activeCell="D9" sqref="D9"/>
    </sheetView>
  </sheetViews>
  <sheetFormatPr defaultRowHeight="15"/>
  <cols>
    <col min="1" max="1" width="6.140625" style="83" customWidth="1"/>
    <col min="2" max="2" width="22.140625" style="83" customWidth="1"/>
    <col min="3" max="3" width="53.140625" style="83" customWidth="1"/>
    <col min="4" max="4" width="21.5703125" style="83" customWidth="1"/>
    <col min="5" max="5" width="14.140625" style="83" customWidth="1"/>
    <col min="6" max="12" width="9.140625" style="83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12" ht="15.75">
      <c r="A1" s="83" t="s">
        <v>496</v>
      </c>
      <c r="C1" s="96"/>
    </row>
    <row r="2" spans="1:12" ht="15.75">
      <c r="A2" s="83" t="s">
        <v>497</v>
      </c>
      <c r="C2" s="96"/>
    </row>
    <row r="3" spans="1:12" ht="15.75" customHeight="1">
      <c r="A3" s="83" t="s">
        <v>498</v>
      </c>
    </row>
    <row r="4" spans="1:12" s="97" customFormat="1">
      <c r="A4" s="83" t="s">
        <v>499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s="98" customForma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2" s="98" customFormat="1">
      <c r="A6" s="83" t="s">
        <v>500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s="98" customFormat="1">
      <c r="A7" s="83" t="s">
        <v>501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s="98" customFormat="1">
      <c r="A8" s="83"/>
      <c r="B8" s="83"/>
      <c r="D8" s="83"/>
      <c r="E8" s="83"/>
      <c r="F8" s="83"/>
      <c r="G8" s="83"/>
      <c r="H8" s="83"/>
      <c r="I8" s="83"/>
      <c r="J8" s="83"/>
      <c r="K8" s="83"/>
      <c r="L8" s="83"/>
    </row>
    <row r="9" spans="1:12" s="98" customForma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s="98" customForma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s="98" customForma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</row>
    <row r="12" spans="1:12" s="98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s="98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</row>
    <row r="14" spans="1:12" s="98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</row>
    <row r="15" spans="1:12" s="98" customForma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</row>
    <row r="16" spans="1:12" s="98" customFormat="1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</row>
    <row r="17" spans="1:12" ht="26.25">
      <c r="A17" s="83" t="s">
        <v>502</v>
      </c>
      <c r="C17" s="99" t="s">
        <v>503</v>
      </c>
    </row>
    <row r="18" spans="1:12" ht="26.25">
      <c r="C18" s="99" t="s">
        <v>513</v>
      </c>
    </row>
    <row r="21" spans="1:12" s="100" customFormat="1" ht="18.75">
      <c r="A21" s="90"/>
      <c r="B21" s="91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s="100" customFormat="1" ht="18.75">
      <c r="A22" s="90"/>
      <c r="B22" s="91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s="100" customFormat="1" ht="18.75">
      <c r="A23" s="90"/>
      <c r="B23" s="91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s="100" customFormat="1">
      <c r="A24" s="90"/>
      <c r="B24" s="101"/>
      <c r="C24" s="90"/>
      <c r="D24" s="90"/>
      <c r="E24" s="90"/>
      <c r="F24" s="90"/>
      <c r="G24" s="90"/>
      <c r="H24" s="90"/>
      <c r="I24" s="90"/>
      <c r="J24" s="90"/>
      <c r="K24" s="90"/>
      <c r="L24" s="90"/>
    </row>
    <row r="25" spans="1:12" s="100" customFormat="1">
      <c r="A25" s="90"/>
      <c r="B25" s="102"/>
      <c r="C25" s="103"/>
      <c r="D25" s="90"/>
      <c r="E25" s="90"/>
      <c r="F25" s="90"/>
      <c r="G25" s="90"/>
      <c r="H25" s="90"/>
      <c r="I25" s="90"/>
      <c r="J25" s="90"/>
      <c r="K25" s="90"/>
      <c r="L25" s="90"/>
    </row>
    <row r="26" spans="1:12">
      <c r="B26" s="85"/>
    </row>
    <row r="27" spans="1:12">
      <c r="B27" s="104"/>
      <c r="C27" s="105"/>
    </row>
    <row r="28" spans="1:12">
      <c r="B28" s="104"/>
      <c r="C28" s="106"/>
    </row>
    <row r="29" spans="1:12">
      <c r="B29" s="104"/>
    </row>
    <row r="31" spans="1:12" s="107" customForma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E45"/>
  <sheetViews>
    <sheetView zoomScale="150" zoomScaleNormal="150" workbookViewId="0">
      <selection activeCell="B3" sqref="B3"/>
    </sheetView>
  </sheetViews>
  <sheetFormatPr defaultRowHeight="15"/>
  <cols>
    <col min="1" max="1" width="6.140625" customWidth="1"/>
    <col min="2" max="2" width="58.140625" style="36" customWidth="1"/>
    <col min="3" max="3" width="21.28515625" customWidth="1"/>
    <col min="4" max="4" width="19.28515625" style="155" customWidth="1"/>
    <col min="5" max="5" width="10.140625" style="156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4" spans="1:5" s="72" customFormat="1" ht="15.75">
      <c r="A4" s="72" t="s">
        <v>514</v>
      </c>
      <c r="B4" s="16"/>
      <c r="D4" s="109"/>
      <c r="E4" s="109"/>
    </row>
    <row r="5" spans="1:5" s="72" customFormat="1" ht="15.75">
      <c r="B5" s="16"/>
      <c r="D5" s="109"/>
      <c r="E5" s="109"/>
    </row>
    <row r="6" spans="1:5" s="72" customFormat="1" ht="48.75" customHeight="1">
      <c r="A6" s="132" t="s">
        <v>515</v>
      </c>
      <c r="B6" s="133" t="s">
        <v>1</v>
      </c>
      <c r="C6" s="134" t="s">
        <v>516</v>
      </c>
      <c r="D6" s="135" t="s">
        <v>512</v>
      </c>
      <c r="E6" s="157" t="s">
        <v>504</v>
      </c>
    </row>
    <row r="7" spans="1:5" s="72" customFormat="1" ht="15.75">
      <c r="A7" s="136" t="s">
        <v>309</v>
      </c>
      <c r="B7" s="81" t="s">
        <v>517</v>
      </c>
      <c r="C7" s="137">
        <f>SUM(C8+C12+C18+C16)</f>
        <v>29775000</v>
      </c>
      <c r="D7" s="138">
        <f>SUM(D8+D12+D18+D16)</f>
        <v>29018819.440000001</v>
      </c>
      <c r="E7" s="139">
        <f t="shared" ref="E7:E39" si="0">SUM(D7/(C7/100))</f>
        <v>97.460350764063818</v>
      </c>
    </row>
    <row r="8" spans="1:5" s="72" customFormat="1" ht="15.75">
      <c r="A8" s="140" t="s">
        <v>10</v>
      </c>
      <c r="B8" s="141" t="s">
        <v>9</v>
      </c>
      <c r="C8" s="142">
        <f>SUM(C9:C11)</f>
        <v>12591100</v>
      </c>
      <c r="D8" s="143">
        <f>SUM(D9:D11)</f>
        <v>14247036.720000001</v>
      </c>
      <c r="E8" s="139">
        <f t="shared" si="0"/>
        <v>113.1516445743422</v>
      </c>
    </row>
    <row r="9" spans="1:5" s="72" customFormat="1" ht="15.75">
      <c r="A9" s="144" t="s">
        <v>12</v>
      </c>
      <c r="B9" s="80" t="s">
        <v>518</v>
      </c>
      <c r="C9" s="145">
        <v>2072000</v>
      </c>
      <c r="D9" s="146">
        <v>1873676.28</v>
      </c>
      <c r="E9" s="139">
        <f t="shared" si="0"/>
        <v>90.428391891891891</v>
      </c>
    </row>
    <row r="10" spans="1:5" s="72" customFormat="1" ht="15.75">
      <c r="A10" s="144" t="s">
        <v>20</v>
      </c>
      <c r="B10" s="80" t="s">
        <v>32</v>
      </c>
      <c r="C10" s="145">
        <v>4004100</v>
      </c>
      <c r="D10" s="146">
        <v>5473764.9900000002</v>
      </c>
      <c r="E10" s="139">
        <f t="shared" si="0"/>
        <v>136.70400314677457</v>
      </c>
    </row>
    <row r="11" spans="1:5" s="72" customFormat="1" ht="15.75">
      <c r="A11" s="144" t="s">
        <v>23</v>
      </c>
      <c r="B11" s="80" t="s">
        <v>519</v>
      </c>
      <c r="C11" s="145">
        <v>6515000</v>
      </c>
      <c r="D11" s="146">
        <v>6899595.4500000002</v>
      </c>
      <c r="E11" s="139">
        <f t="shared" si="0"/>
        <v>105.90323023791251</v>
      </c>
    </row>
    <row r="12" spans="1:5" s="72" customFormat="1" ht="15.75">
      <c r="A12" s="140" t="s">
        <v>29</v>
      </c>
      <c r="B12" s="141" t="s">
        <v>520</v>
      </c>
      <c r="C12" s="142">
        <f>SUM(C13:C15)</f>
        <v>5685100</v>
      </c>
      <c r="D12" s="143">
        <f>SUM(D13:D15)</f>
        <v>4099893.4</v>
      </c>
      <c r="E12" s="139">
        <f t="shared" si="0"/>
        <v>72.116469367293448</v>
      </c>
    </row>
    <row r="13" spans="1:5" s="72" customFormat="1" ht="16.5" customHeight="1">
      <c r="A13" s="144" t="s">
        <v>31</v>
      </c>
      <c r="B13" s="80" t="s">
        <v>521</v>
      </c>
      <c r="C13" s="145">
        <v>638100</v>
      </c>
      <c r="D13" s="146">
        <v>435285.8</v>
      </c>
      <c r="E13" s="139">
        <f t="shared" si="0"/>
        <v>68.215922269236799</v>
      </c>
    </row>
    <row r="14" spans="1:5" s="72" customFormat="1" ht="16.5" customHeight="1">
      <c r="A14" s="144" t="s">
        <v>198</v>
      </c>
      <c r="B14" s="80" t="s">
        <v>522</v>
      </c>
      <c r="C14" s="145">
        <v>5037000</v>
      </c>
      <c r="D14" s="146">
        <v>3651715.1</v>
      </c>
      <c r="E14" s="139">
        <f t="shared" si="0"/>
        <v>72.497818145721666</v>
      </c>
    </row>
    <row r="15" spans="1:5" s="72" customFormat="1" ht="15.75">
      <c r="A15" s="144" t="s">
        <v>201</v>
      </c>
      <c r="B15" s="80" t="s">
        <v>523</v>
      </c>
      <c r="C15" s="145">
        <v>10000</v>
      </c>
      <c r="D15" s="146">
        <v>12892.5</v>
      </c>
      <c r="E15" s="139">
        <f t="shared" si="0"/>
        <v>128.92500000000001</v>
      </c>
    </row>
    <row r="16" spans="1:5" s="72" customFormat="1" ht="15.75">
      <c r="A16" s="140" t="s">
        <v>45</v>
      </c>
      <c r="B16" s="141" t="s">
        <v>524</v>
      </c>
      <c r="C16" s="142">
        <f>SUM(C17)</f>
        <v>8416200</v>
      </c>
      <c r="D16" s="143">
        <f>SUM(D17)</f>
        <v>9012114.8599999994</v>
      </c>
      <c r="E16" s="139">
        <f t="shared" si="0"/>
        <v>107.08056914046719</v>
      </c>
    </row>
    <row r="17" spans="1:5" s="72" customFormat="1" ht="18" customHeight="1">
      <c r="A17" s="144" t="s">
        <v>47</v>
      </c>
      <c r="B17" s="80" t="s">
        <v>525</v>
      </c>
      <c r="C17" s="145">
        <v>8416200</v>
      </c>
      <c r="D17" s="146">
        <v>9012114.8599999994</v>
      </c>
      <c r="E17" s="139">
        <f t="shared" si="0"/>
        <v>107.08056914046719</v>
      </c>
    </row>
    <row r="18" spans="1:5" s="72" customFormat="1" ht="15.75">
      <c r="A18" s="140" t="s">
        <v>278</v>
      </c>
      <c r="B18" s="141" t="s">
        <v>526</v>
      </c>
      <c r="C18" s="142">
        <f>SUM(C19)</f>
        <v>3082600</v>
      </c>
      <c r="D18" s="143">
        <f>SUM(D19)</f>
        <v>1659774.46</v>
      </c>
      <c r="E18" s="139">
        <f t="shared" si="0"/>
        <v>53.843329007980273</v>
      </c>
    </row>
    <row r="19" spans="1:5" s="72" customFormat="1" ht="18" customHeight="1">
      <c r="A19" s="144" t="s">
        <v>47</v>
      </c>
      <c r="B19" s="80" t="s">
        <v>527</v>
      </c>
      <c r="C19" s="145">
        <v>3082600</v>
      </c>
      <c r="D19" s="146">
        <v>1659774.46</v>
      </c>
      <c r="E19" s="139">
        <f t="shared" si="0"/>
        <v>53.843329007980273</v>
      </c>
    </row>
    <row r="20" spans="1:5" s="72" customFormat="1" ht="15.75">
      <c r="A20" s="136" t="s">
        <v>308</v>
      </c>
      <c r="B20" s="81" t="s">
        <v>528</v>
      </c>
      <c r="C20" s="137">
        <f>SUM(C21)</f>
        <v>22399500</v>
      </c>
      <c r="D20" s="138">
        <f>SUM(D21)</f>
        <v>21582719.889999997</v>
      </c>
      <c r="E20" s="139">
        <f t="shared" si="0"/>
        <v>96.353578829884583</v>
      </c>
    </row>
    <row r="21" spans="1:5" s="72" customFormat="1" ht="15.75">
      <c r="A21" s="140" t="s">
        <v>54</v>
      </c>
      <c r="B21" s="141" t="s">
        <v>529</v>
      </c>
      <c r="C21" s="142">
        <f>SUM(C22:C27)</f>
        <v>22399500</v>
      </c>
      <c r="D21" s="143">
        <f>SUM(D22:D27)</f>
        <v>21582719.889999997</v>
      </c>
      <c r="E21" s="139">
        <f t="shared" si="0"/>
        <v>96.353578829884583</v>
      </c>
    </row>
    <row r="22" spans="1:5" s="72" customFormat="1" ht="15.75">
      <c r="A22" s="144" t="s">
        <v>56</v>
      </c>
      <c r="B22" s="80" t="s">
        <v>530</v>
      </c>
      <c r="C22" s="145">
        <v>5470000</v>
      </c>
      <c r="D22" s="146">
        <v>5273652.9800000004</v>
      </c>
      <c r="E22" s="139">
        <f t="shared" si="0"/>
        <v>96.410474954296163</v>
      </c>
    </row>
    <row r="23" spans="1:5" s="72" customFormat="1" ht="17.25" customHeight="1">
      <c r="A23" s="144" t="s">
        <v>60</v>
      </c>
      <c r="B23" s="80" t="s">
        <v>531</v>
      </c>
      <c r="C23" s="145">
        <v>505000</v>
      </c>
      <c r="D23" s="146">
        <v>368187.19</v>
      </c>
      <c r="E23" s="139">
        <f t="shared" si="0"/>
        <v>72.908354455445547</v>
      </c>
    </row>
    <row r="24" spans="1:5" s="72" customFormat="1" ht="16.5" customHeight="1">
      <c r="A24" s="144" t="s">
        <v>68</v>
      </c>
      <c r="B24" s="80" t="s">
        <v>532</v>
      </c>
      <c r="C24" s="145">
        <v>5379800</v>
      </c>
      <c r="D24" s="146">
        <v>4439688.49</v>
      </c>
      <c r="E24" s="139">
        <f t="shared" si="0"/>
        <v>82.525158741960666</v>
      </c>
    </row>
    <row r="25" spans="1:5" s="72" customFormat="1" ht="15.75">
      <c r="A25" s="144" t="s">
        <v>533</v>
      </c>
      <c r="B25" s="80" t="s">
        <v>534</v>
      </c>
      <c r="C25" s="145">
        <v>10644700</v>
      </c>
      <c r="D25" s="146">
        <v>11153291.92</v>
      </c>
      <c r="E25" s="139">
        <f t="shared" si="0"/>
        <v>104.77788871457157</v>
      </c>
    </row>
    <row r="26" spans="1:5" s="72" customFormat="1" ht="15.75">
      <c r="A26" s="144" t="s">
        <v>535</v>
      </c>
      <c r="B26" s="80" t="s">
        <v>221</v>
      </c>
      <c r="C26" s="145">
        <v>380000</v>
      </c>
      <c r="D26" s="146">
        <v>347899.31</v>
      </c>
      <c r="E26" s="139">
        <f t="shared" si="0"/>
        <v>91.552449999999993</v>
      </c>
    </row>
    <row r="27" spans="1:5" s="72" customFormat="1" ht="15.75">
      <c r="A27" s="144" t="s">
        <v>536</v>
      </c>
      <c r="B27" s="80" t="s">
        <v>537</v>
      </c>
      <c r="C27" s="145">
        <v>20000</v>
      </c>
      <c r="D27" s="146">
        <v>0</v>
      </c>
      <c r="E27" s="139">
        <f t="shared" si="0"/>
        <v>0</v>
      </c>
    </row>
    <row r="28" spans="1:5" s="72" customFormat="1" ht="15.75">
      <c r="A28" s="144" t="s">
        <v>169</v>
      </c>
      <c r="B28" s="80" t="s">
        <v>538</v>
      </c>
      <c r="C28" s="145">
        <f>SUM(C7-C20)</f>
        <v>7375500</v>
      </c>
      <c r="D28" s="146">
        <f>SUM(D7-D20)</f>
        <v>7436099.5500000045</v>
      </c>
      <c r="E28" s="139">
        <f t="shared" si="0"/>
        <v>100.82163310961975</v>
      </c>
    </row>
    <row r="29" spans="1:5" s="72" customFormat="1" ht="15.75">
      <c r="A29" s="144" t="s">
        <v>310</v>
      </c>
      <c r="B29" s="80" t="s">
        <v>539</v>
      </c>
      <c r="C29" s="145">
        <v>0</v>
      </c>
      <c r="D29" s="146">
        <v>0</v>
      </c>
      <c r="E29" s="139"/>
    </row>
    <row r="30" spans="1:5" s="72" customFormat="1" ht="15.75">
      <c r="A30" s="144" t="s">
        <v>464</v>
      </c>
      <c r="B30" s="80" t="s">
        <v>540</v>
      </c>
      <c r="C30" s="145">
        <f>SUM(C31)</f>
        <v>8625500</v>
      </c>
      <c r="D30" s="146">
        <f>SUM(D31)</f>
        <v>5816531.3600000003</v>
      </c>
      <c r="E30" s="139">
        <f t="shared" si="0"/>
        <v>67.434135528375165</v>
      </c>
    </row>
    <row r="31" spans="1:5" s="72" customFormat="1" ht="14.25" customHeight="1">
      <c r="A31" s="144" t="s">
        <v>541</v>
      </c>
      <c r="B31" s="80" t="s">
        <v>542</v>
      </c>
      <c r="C31" s="145">
        <v>8625500</v>
      </c>
      <c r="D31" s="146">
        <v>5816531.3600000003</v>
      </c>
      <c r="E31" s="139">
        <f t="shared" si="0"/>
        <v>67.434135528375165</v>
      </c>
    </row>
    <row r="32" spans="1:5" s="72" customFormat="1" ht="14.25" customHeight="1">
      <c r="A32" s="144" t="s">
        <v>543</v>
      </c>
      <c r="B32" s="80" t="s">
        <v>544</v>
      </c>
      <c r="C32" s="145">
        <f>SUM(C30-C29)</f>
        <v>8625500</v>
      </c>
      <c r="D32" s="146">
        <f>SUM(D30-D29)</f>
        <v>5816531.3600000003</v>
      </c>
      <c r="E32" s="139">
        <f t="shared" si="0"/>
        <v>67.434135528375165</v>
      </c>
    </row>
    <row r="33" spans="1:5" s="72" customFormat="1" ht="15.75" customHeight="1">
      <c r="A33" s="144" t="s">
        <v>545</v>
      </c>
      <c r="B33" s="80" t="s">
        <v>546</v>
      </c>
      <c r="C33" s="145">
        <f>SUM(C28-C32)</f>
        <v>-1250000</v>
      </c>
      <c r="D33" s="146">
        <f>SUM(D28-D32)</f>
        <v>1619568.1900000041</v>
      </c>
      <c r="E33" s="139">
        <f t="shared" si="0"/>
        <v>-129.56545520000034</v>
      </c>
    </row>
    <row r="34" spans="1:5" s="72" customFormat="1" ht="15.75" customHeight="1">
      <c r="A34" s="144" t="s">
        <v>547</v>
      </c>
      <c r="B34" s="80" t="s">
        <v>548</v>
      </c>
      <c r="C34" s="145">
        <v>0</v>
      </c>
      <c r="D34" s="146">
        <v>0</v>
      </c>
      <c r="E34" s="139"/>
    </row>
    <row r="35" spans="1:5" s="72" customFormat="1" ht="15.75">
      <c r="A35" s="144" t="s">
        <v>549</v>
      </c>
      <c r="B35" s="80" t="s">
        <v>550</v>
      </c>
      <c r="C35" s="145">
        <v>0</v>
      </c>
      <c r="D35" s="146">
        <v>0</v>
      </c>
      <c r="E35" s="139"/>
    </row>
    <row r="36" spans="1:5" s="72" customFormat="1" ht="15.75">
      <c r="A36" s="144" t="s">
        <v>551</v>
      </c>
      <c r="B36" s="80" t="s">
        <v>552</v>
      </c>
      <c r="C36" s="145">
        <v>1250000</v>
      </c>
      <c r="D36" s="146">
        <v>1237078.33</v>
      </c>
      <c r="E36" s="139">
        <f t="shared" si="0"/>
        <v>98.966266400000009</v>
      </c>
    </row>
    <row r="37" spans="1:5" s="72" customFormat="1" ht="18" customHeight="1">
      <c r="A37" s="144" t="s">
        <v>553</v>
      </c>
      <c r="B37" s="80" t="s">
        <v>554</v>
      </c>
      <c r="C37" s="145">
        <f>SUM(C35-C36)</f>
        <v>-1250000</v>
      </c>
      <c r="D37" s="146">
        <f>SUM(D35-D36)</f>
        <v>-1237078.33</v>
      </c>
      <c r="E37" s="139">
        <f t="shared" si="0"/>
        <v>98.966266400000009</v>
      </c>
    </row>
    <row r="38" spans="1:5" s="72" customFormat="1" ht="15.75">
      <c r="A38" s="144" t="s">
        <v>551</v>
      </c>
      <c r="B38" s="80" t="s">
        <v>555</v>
      </c>
      <c r="C38" s="145">
        <f>SUM(C33+C34+C37)</f>
        <v>-2500000</v>
      </c>
      <c r="D38" s="146">
        <f>SUM(D33+D34+D37)</f>
        <v>382489.86000000406</v>
      </c>
      <c r="E38" s="139">
        <f t="shared" si="0"/>
        <v>-15.299594400000162</v>
      </c>
    </row>
    <row r="39" spans="1:5" s="72" customFormat="1" ht="14.25" customHeight="1">
      <c r="A39" s="144" t="s">
        <v>553</v>
      </c>
      <c r="B39" s="25" t="s">
        <v>556</v>
      </c>
      <c r="C39" s="145">
        <v>2500000</v>
      </c>
      <c r="D39" s="146">
        <v>1601387.41</v>
      </c>
      <c r="E39" s="139">
        <f t="shared" si="0"/>
        <v>64.055496399999996</v>
      </c>
    </row>
    <row r="40" spans="1:5" s="72" customFormat="1" ht="30.75" customHeight="1">
      <c r="A40" s="144" t="s">
        <v>557</v>
      </c>
      <c r="B40" s="80" t="s">
        <v>558</v>
      </c>
      <c r="C40" s="145">
        <f>SUM(C38+C39)</f>
        <v>0</v>
      </c>
      <c r="D40" s="146">
        <f t="shared" ref="D40" si="1">SUM(D38+D39)</f>
        <v>1983877.270000004</v>
      </c>
      <c r="E40" s="139"/>
    </row>
    <row r="41" spans="1:5" s="72" customFormat="1" ht="15.75">
      <c r="A41" s="147"/>
      <c r="B41" s="148"/>
      <c r="C41" s="149"/>
      <c r="D41" s="150"/>
      <c r="E41" s="150"/>
    </row>
    <row r="42" spans="1:5" s="72" customFormat="1" ht="15.75">
      <c r="B42" s="151"/>
      <c r="C42" s="152"/>
      <c r="D42" s="153"/>
      <c r="E42" s="153"/>
    </row>
    <row r="43" spans="1:5" s="72" customFormat="1" ht="15.75">
      <c r="B43" s="154"/>
      <c r="D43" s="109"/>
      <c r="E43" s="109"/>
    </row>
    <row r="44" spans="1:5" s="72" customFormat="1" ht="15.75">
      <c r="B44" s="154"/>
      <c r="D44" s="109"/>
      <c r="E44" s="109"/>
    </row>
    <row r="45" spans="1:5" s="72" customFormat="1" ht="15.75">
      <c r="B45" s="16"/>
      <c r="D45" s="109"/>
      <c r="E45" s="109"/>
    </row>
  </sheetData>
  <pageMargins left="0.59055118110236227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I116"/>
  <sheetViews>
    <sheetView zoomScale="150" zoomScaleNormal="150" workbookViewId="0">
      <selection activeCell="E1" sqref="E1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60" style="75" customWidth="1"/>
    <col min="6" max="6" width="12.28515625" style="76" hidden="1" customWidth="1"/>
    <col min="7" max="7" width="17.5703125" style="76" customWidth="1"/>
    <col min="8" max="8" width="18.85546875" style="128" customWidth="1"/>
    <col min="9" max="9" width="10.28515625" style="128" customWidth="1"/>
    <col min="217" max="217" width="6.85546875" customWidth="1"/>
    <col min="218" max="218" width="6.7109375" customWidth="1"/>
    <col min="219" max="219" width="7.85546875" customWidth="1"/>
    <col min="220" max="220" width="6.5703125" customWidth="1"/>
    <col min="221" max="221" width="59.85546875" customWidth="1"/>
    <col min="222" max="222" width="12.28515625" customWidth="1"/>
    <col min="223" max="223" width="10.85546875" customWidth="1"/>
    <col min="224" max="224" width="12" customWidth="1"/>
    <col min="225" max="225" width="10.140625" customWidth="1"/>
    <col min="473" max="473" width="6.85546875" customWidth="1"/>
    <col min="474" max="474" width="6.7109375" customWidth="1"/>
    <col min="475" max="475" width="7.85546875" customWidth="1"/>
    <col min="476" max="476" width="6.5703125" customWidth="1"/>
    <col min="477" max="477" width="59.85546875" customWidth="1"/>
    <col min="478" max="478" width="12.28515625" customWidth="1"/>
    <col min="479" max="479" width="10.85546875" customWidth="1"/>
    <col min="480" max="480" width="12" customWidth="1"/>
    <col min="481" max="481" width="10.140625" customWidth="1"/>
    <col min="729" max="729" width="6.85546875" customWidth="1"/>
    <col min="730" max="730" width="6.7109375" customWidth="1"/>
    <col min="731" max="731" width="7.85546875" customWidth="1"/>
    <col min="732" max="732" width="6.5703125" customWidth="1"/>
    <col min="733" max="733" width="59.85546875" customWidth="1"/>
    <col min="734" max="734" width="12.28515625" customWidth="1"/>
    <col min="735" max="735" width="10.85546875" customWidth="1"/>
    <col min="736" max="736" width="12" customWidth="1"/>
    <col min="737" max="737" width="10.140625" customWidth="1"/>
    <col min="985" max="985" width="6.85546875" customWidth="1"/>
    <col min="986" max="986" width="6.7109375" customWidth="1"/>
    <col min="987" max="987" width="7.85546875" customWidth="1"/>
    <col min="988" max="988" width="6.5703125" customWidth="1"/>
    <col min="989" max="989" width="59.85546875" customWidth="1"/>
    <col min="990" max="990" width="12.28515625" customWidth="1"/>
    <col min="991" max="991" width="10.85546875" customWidth="1"/>
    <col min="992" max="992" width="12" customWidth="1"/>
    <col min="993" max="993" width="10.140625" customWidth="1"/>
    <col min="1241" max="1241" width="6.85546875" customWidth="1"/>
    <col min="1242" max="1242" width="6.7109375" customWidth="1"/>
    <col min="1243" max="1243" width="7.85546875" customWidth="1"/>
    <col min="1244" max="1244" width="6.5703125" customWidth="1"/>
    <col min="1245" max="1245" width="59.85546875" customWidth="1"/>
    <col min="1246" max="1246" width="12.28515625" customWidth="1"/>
    <col min="1247" max="1247" width="10.85546875" customWidth="1"/>
    <col min="1248" max="1248" width="12" customWidth="1"/>
    <col min="1249" max="1249" width="10.140625" customWidth="1"/>
    <col min="1497" max="1497" width="6.85546875" customWidth="1"/>
    <col min="1498" max="1498" width="6.7109375" customWidth="1"/>
    <col min="1499" max="1499" width="7.85546875" customWidth="1"/>
    <col min="1500" max="1500" width="6.5703125" customWidth="1"/>
    <col min="1501" max="1501" width="59.85546875" customWidth="1"/>
    <col min="1502" max="1502" width="12.28515625" customWidth="1"/>
    <col min="1503" max="1503" width="10.85546875" customWidth="1"/>
    <col min="1504" max="1504" width="12" customWidth="1"/>
    <col min="1505" max="1505" width="10.140625" customWidth="1"/>
    <col min="1753" max="1753" width="6.85546875" customWidth="1"/>
    <col min="1754" max="1754" width="6.7109375" customWidth="1"/>
    <col min="1755" max="1755" width="7.85546875" customWidth="1"/>
    <col min="1756" max="1756" width="6.5703125" customWidth="1"/>
    <col min="1757" max="1757" width="59.85546875" customWidth="1"/>
    <col min="1758" max="1758" width="12.28515625" customWidth="1"/>
    <col min="1759" max="1759" width="10.85546875" customWidth="1"/>
    <col min="1760" max="1760" width="12" customWidth="1"/>
    <col min="1761" max="1761" width="10.140625" customWidth="1"/>
    <col min="2009" max="2009" width="6.85546875" customWidth="1"/>
    <col min="2010" max="2010" width="6.7109375" customWidth="1"/>
    <col min="2011" max="2011" width="7.85546875" customWidth="1"/>
    <col min="2012" max="2012" width="6.5703125" customWidth="1"/>
    <col min="2013" max="2013" width="59.85546875" customWidth="1"/>
    <col min="2014" max="2014" width="12.28515625" customWidth="1"/>
    <col min="2015" max="2015" width="10.85546875" customWidth="1"/>
    <col min="2016" max="2016" width="12" customWidth="1"/>
    <col min="2017" max="2017" width="10.140625" customWidth="1"/>
    <col min="2265" max="2265" width="6.85546875" customWidth="1"/>
    <col min="2266" max="2266" width="6.7109375" customWidth="1"/>
    <col min="2267" max="2267" width="7.85546875" customWidth="1"/>
    <col min="2268" max="2268" width="6.5703125" customWidth="1"/>
    <col min="2269" max="2269" width="59.85546875" customWidth="1"/>
    <col min="2270" max="2270" width="12.28515625" customWidth="1"/>
    <col min="2271" max="2271" width="10.85546875" customWidth="1"/>
    <col min="2272" max="2272" width="12" customWidth="1"/>
    <col min="2273" max="2273" width="10.140625" customWidth="1"/>
    <col min="2521" max="2521" width="6.85546875" customWidth="1"/>
    <col min="2522" max="2522" width="6.7109375" customWidth="1"/>
    <col min="2523" max="2523" width="7.85546875" customWidth="1"/>
    <col min="2524" max="2524" width="6.5703125" customWidth="1"/>
    <col min="2525" max="2525" width="59.85546875" customWidth="1"/>
    <col min="2526" max="2526" width="12.28515625" customWidth="1"/>
    <col min="2527" max="2527" width="10.85546875" customWidth="1"/>
    <col min="2528" max="2528" width="12" customWidth="1"/>
    <col min="2529" max="2529" width="10.140625" customWidth="1"/>
    <col min="2777" max="2777" width="6.85546875" customWidth="1"/>
    <col min="2778" max="2778" width="6.7109375" customWidth="1"/>
    <col min="2779" max="2779" width="7.85546875" customWidth="1"/>
    <col min="2780" max="2780" width="6.5703125" customWidth="1"/>
    <col min="2781" max="2781" width="59.85546875" customWidth="1"/>
    <col min="2782" max="2782" width="12.28515625" customWidth="1"/>
    <col min="2783" max="2783" width="10.85546875" customWidth="1"/>
    <col min="2784" max="2784" width="12" customWidth="1"/>
    <col min="2785" max="2785" width="10.140625" customWidth="1"/>
    <col min="3033" max="3033" width="6.85546875" customWidth="1"/>
    <col min="3034" max="3034" width="6.7109375" customWidth="1"/>
    <col min="3035" max="3035" width="7.85546875" customWidth="1"/>
    <col min="3036" max="3036" width="6.5703125" customWidth="1"/>
    <col min="3037" max="3037" width="59.85546875" customWidth="1"/>
    <col min="3038" max="3038" width="12.28515625" customWidth="1"/>
    <col min="3039" max="3039" width="10.85546875" customWidth="1"/>
    <col min="3040" max="3040" width="12" customWidth="1"/>
    <col min="3041" max="3041" width="10.140625" customWidth="1"/>
    <col min="3289" max="3289" width="6.85546875" customWidth="1"/>
    <col min="3290" max="3290" width="6.7109375" customWidth="1"/>
    <col min="3291" max="3291" width="7.85546875" customWidth="1"/>
    <col min="3292" max="3292" width="6.5703125" customWidth="1"/>
    <col min="3293" max="3293" width="59.85546875" customWidth="1"/>
    <col min="3294" max="3294" width="12.28515625" customWidth="1"/>
    <col min="3295" max="3295" width="10.85546875" customWidth="1"/>
    <col min="3296" max="3296" width="12" customWidth="1"/>
    <col min="3297" max="3297" width="10.140625" customWidth="1"/>
    <col min="3545" max="3545" width="6.85546875" customWidth="1"/>
    <col min="3546" max="3546" width="6.7109375" customWidth="1"/>
    <col min="3547" max="3547" width="7.85546875" customWidth="1"/>
    <col min="3548" max="3548" width="6.5703125" customWidth="1"/>
    <col min="3549" max="3549" width="59.85546875" customWidth="1"/>
    <col min="3550" max="3550" width="12.28515625" customWidth="1"/>
    <col min="3551" max="3551" width="10.85546875" customWidth="1"/>
    <col min="3552" max="3552" width="12" customWidth="1"/>
    <col min="3553" max="3553" width="10.140625" customWidth="1"/>
    <col min="3801" max="3801" width="6.85546875" customWidth="1"/>
    <col min="3802" max="3802" width="6.7109375" customWidth="1"/>
    <col min="3803" max="3803" width="7.85546875" customWidth="1"/>
    <col min="3804" max="3804" width="6.5703125" customWidth="1"/>
    <col min="3805" max="3805" width="59.85546875" customWidth="1"/>
    <col min="3806" max="3806" width="12.28515625" customWidth="1"/>
    <col min="3807" max="3807" width="10.85546875" customWidth="1"/>
    <col min="3808" max="3808" width="12" customWidth="1"/>
    <col min="3809" max="3809" width="10.140625" customWidth="1"/>
    <col min="4057" max="4057" width="6.85546875" customWidth="1"/>
    <col min="4058" max="4058" width="6.7109375" customWidth="1"/>
    <col min="4059" max="4059" width="7.85546875" customWidth="1"/>
    <col min="4060" max="4060" width="6.5703125" customWidth="1"/>
    <col min="4061" max="4061" width="59.85546875" customWidth="1"/>
    <col min="4062" max="4062" width="12.28515625" customWidth="1"/>
    <col min="4063" max="4063" width="10.85546875" customWidth="1"/>
    <col min="4064" max="4064" width="12" customWidth="1"/>
    <col min="4065" max="4065" width="10.140625" customWidth="1"/>
    <col min="4313" max="4313" width="6.85546875" customWidth="1"/>
    <col min="4314" max="4314" width="6.7109375" customWidth="1"/>
    <col min="4315" max="4315" width="7.85546875" customWidth="1"/>
    <col min="4316" max="4316" width="6.5703125" customWidth="1"/>
    <col min="4317" max="4317" width="59.85546875" customWidth="1"/>
    <col min="4318" max="4318" width="12.28515625" customWidth="1"/>
    <col min="4319" max="4319" width="10.85546875" customWidth="1"/>
    <col min="4320" max="4320" width="12" customWidth="1"/>
    <col min="4321" max="4321" width="10.140625" customWidth="1"/>
    <col min="4569" max="4569" width="6.85546875" customWidth="1"/>
    <col min="4570" max="4570" width="6.7109375" customWidth="1"/>
    <col min="4571" max="4571" width="7.85546875" customWidth="1"/>
    <col min="4572" max="4572" width="6.5703125" customWidth="1"/>
    <col min="4573" max="4573" width="59.85546875" customWidth="1"/>
    <col min="4574" max="4574" width="12.28515625" customWidth="1"/>
    <col min="4575" max="4575" width="10.85546875" customWidth="1"/>
    <col min="4576" max="4576" width="12" customWidth="1"/>
    <col min="4577" max="4577" width="10.140625" customWidth="1"/>
    <col min="4825" max="4825" width="6.85546875" customWidth="1"/>
    <col min="4826" max="4826" width="6.7109375" customWidth="1"/>
    <col min="4827" max="4827" width="7.85546875" customWidth="1"/>
    <col min="4828" max="4828" width="6.5703125" customWidth="1"/>
    <col min="4829" max="4829" width="59.85546875" customWidth="1"/>
    <col min="4830" max="4830" width="12.28515625" customWidth="1"/>
    <col min="4831" max="4831" width="10.85546875" customWidth="1"/>
    <col min="4832" max="4832" width="12" customWidth="1"/>
    <col min="4833" max="4833" width="10.140625" customWidth="1"/>
    <col min="5081" max="5081" width="6.85546875" customWidth="1"/>
    <col min="5082" max="5082" width="6.7109375" customWidth="1"/>
    <col min="5083" max="5083" width="7.85546875" customWidth="1"/>
    <col min="5084" max="5084" width="6.5703125" customWidth="1"/>
    <col min="5085" max="5085" width="59.85546875" customWidth="1"/>
    <col min="5086" max="5086" width="12.28515625" customWidth="1"/>
    <col min="5087" max="5087" width="10.85546875" customWidth="1"/>
    <col min="5088" max="5088" width="12" customWidth="1"/>
    <col min="5089" max="5089" width="10.140625" customWidth="1"/>
    <col min="5337" max="5337" width="6.85546875" customWidth="1"/>
    <col min="5338" max="5338" width="6.7109375" customWidth="1"/>
    <col min="5339" max="5339" width="7.85546875" customWidth="1"/>
    <col min="5340" max="5340" width="6.5703125" customWidth="1"/>
    <col min="5341" max="5341" width="59.85546875" customWidth="1"/>
    <col min="5342" max="5342" width="12.28515625" customWidth="1"/>
    <col min="5343" max="5343" width="10.85546875" customWidth="1"/>
    <col min="5344" max="5344" width="12" customWidth="1"/>
    <col min="5345" max="5345" width="10.140625" customWidth="1"/>
    <col min="5593" max="5593" width="6.85546875" customWidth="1"/>
    <col min="5594" max="5594" width="6.7109375" customWidth="1"/>
    <col min="5595" max="5595" width="7.85546875" customWidth="1"/>
    <col min="5596" max="5596" width="6.5703125" customWidth="1"/>
    <col min="5597" max="5597" width="59.85546875" customWidth="1"/>
    <col min="5598" max="5598" width="12.28515625" customWidth="1"/>
    <col min="5599" max="5599" width="10.85546875" customWidth="1"/>
    <col min="5600" max="5600" width="12" customWidth="1"/>
    <col min="5601" max="5601" width="10.140625" customWidth="1"/>
    <col min="5849" max="5849" width="6.85546875" customWidth="1"/>
    <col min="5850" max="5850" width="6.7109375" customWidth="1"/>
    <col min="5851" max="5851" width="7.85546875" customWidth="1"/>
    <col min="5852" max="5852" width="6.5703125" customWidth="1"/>
    <col min="5853" max="5853" width="59.85546875" customWidth="1"/>
    <col min="5854" max="5854" width="12.28515625" customWidth="1"/>
    <col min="5855" max="5855" width="10.85546875" customWidth="1"/>
    <col min="5856" max="5856" width="12" customWidth="1"/>
    <col min="5857" max="5857" width="10.140625" customWidth="1"/>
    <col min="6105" max="6105" width="6.85546875" customWidth="1"/>
    <col min="6106" max="6106" width="6.7109375" customWidth="1"/>
    <col min="6107" max="6107" width="7.85546875" customWidth="1"/>
    <col min="6108" max="6108" width="6.5703125" customWidth="1"/>
    <col min="6109" max="6109" width="59.85546875" customWidth="1"/>
    <col min="6110" max="6110" width="12.28515625" customWidth="1"/>
    <col min="6111" max="6111" width="10.85546875" customWidth="1"/>
    <col min="6112" max="6112" width="12" customWidth="1"/>
    <col min="6113" max="6113" width="10.140625" customWidth="1"/>
    <col min="6361" max="6361" width="6.85546875" customWidth="1"/>
    <col min="6362" max="6362" width="6.7109375" customWidth="1"/>
    <col min="6363" max="6363" width="7.85546875" customWidth="1"/>
    <col min="6364" max="6364" width="6.5703125" customWidth="1"/>
    <col min="6365" max="6365" width="59.85546875" customWidth="1"/>
    <col min="6366" max="6366" width="12.28515625" customWidth="1"/>
    <col min="6367" max="6367" width="10.85546875" customWidth="1"/>
    <col min="6368" max="6368" width="12" customWidth="1"/>
    <col min="6369" max="6369" width="10.140625" customWidth="1"/>
    <col min="6617" max="6617" width="6.85546875" customWidth="1"/>
    <col min="6618" max="6618" width="6.7109375" customWidth="1"/>
    <col min="6619" max="6619" width="7.85546875" customWidth="1"/>
    <col min="6620" max="6620" width="6.5703125" customWidth="1"/>
    <col min="6621" max="6621" width="59.85546875" customWidth="1"/>
    <col min="6622" max="6622" width="12.28515625" customWidth="1"/>
    <col min="6623" max="6623" width="10.85546875" customWidth="1"/>
    <col min="6624" max="6624" width="12" customWidth="1"/>
    <col min="6625" max="6625" width="10.140625" customWidth="1"/>
    <col min="6873" max="6873" width="6.85546875" customWidth="1"/>
    <col min="6874" max="6874" width="6.7109375" customWidth="1"/>
    <col min="6875" max="6875" width="7.85546875" customWidth="1"/>
    <col min="6876" max="6876" width="6.5703125" customWidth="1"/>
    <col min="6877" max="6877" width="59.85546875" customWidth="1"/>
    <col min="6878" max="6878" width="12.28515625" customWidth="1"/>
    <col min="6879" max="6879" width="10.85546875" customWidth="1"/>
    <col min="6880" max="6880" width="12" customWidth="1"/>
    <col min="6881" max="6881" width="10.140625" customWidth="1"/>
    <col min="7129" max="7129" width="6.85546875" customWidth="1"/>
    <col min="7130" max="7130" width="6.7109375" customWidth="1"/>
    <col min="7131" max="7131" width="7.85546875" customWidth="1"/>
    <col min="7132" max="7132" width="6.5703125" customWidth="1"/>
    <col min="7133" max="7133" width="59.85546875" customWidth="1"/>
    <col min="7134" max="7134" width="12.28515625" customWidth="1"/>
    <col min="7135" max="7135" width="10.85546875" customWidth="1"/>
    <col min="7136" max="7136" width="12" customWidth="1"/>
    <col min="7137" max="7137" width="10.140625" customWidth="1"/>
    <col min="7385" max="7385" width="6.85546875" customWidth="1"/>
    <col min="7386" max="7386" width="6.7109375" customWidth="1"/>
    <col min="7387" max="7387" width="7.85546875" customWidth="1"/>
    <col min="7388" max="7388" width="6.5703125" customWidth="1"/>
    <col min="7389" max="7389" width="59.85546875" customWidth="1"/>
    <col min="7390" max="7390" width="12.28515625" customWidth="1"/>
    <col min="7391" max="7391" width="10.85546875" customWidth="1"/>
    <col min="7392" max="7392" width="12" customWidth="1"/>
    <col min="7393" max="7393" width="10.140625" customWidth="1"/>
    <col min="7641" max="7641" width="6.85546875" customWidth="1"/>
    <col min="7642" max="7642" width="6.7109375" customWidth="1"/>
    <col min="7643" max="7643" width="7.85546875" customWidth="1"/>
    <col min="7644" max="7644" width="6.5703125" customWidth="1"/>
    <col min="7645" max="7645" width="59.85546875" customWidth="1"/>
    <col min="7646" max="7646" width="12.28515625" customWidth="1"/>
    <col min="7647" max="7647" width="10.85546875" customWidth="1"/>
    <col min="7648" max="7648" width="12" customWidth="1"/>
    <col min="7649" max="7649" width="10.140625" customWidth="1"/>
    <col min="7897" max="7897" width="6.85546875" customWidth="1"/>
    <col min="7898" max="7898" width="6.7109375" customWidth="1"/>
    <col min="7899" max="7899" width="7.85546875" customWidth="1"/>
    <col min="7900" max="7900" width="6.5703125" customWidth="1"/>
    <col min="7901" max="7901" width="59.85546875" customWidth="1"/>
    <col min="7902" max="7902" width="12.28515625" customWidth="1"/>
    <col min="7903" max="7903" width="10.85546875" customWidth="1"/>
    <col min="7904" max="7904" width="12" customWidth="1"/>
    <col min="7905" max="7905" width="10.140625" customWidth="1"/>
    <col min="8153" max="8153" width="6.85546875" customWidth="1"/>
    <col min="8154" max="8154" width="6.7109375" customWidth="1"/>
    <col min="8155" max="8155" width="7.85546875" customWidth="1"/>
    <col min="8156" max="8156" width="6.5703125" customWidth="1"/>
    <col min="8157" max="8157" width="59.85546875" customWidth="1"/>
    <col min="8158" max="8158" width="12.28515625" customWidth="1"/>
    <col min="8159" max="8159" width="10.85546875" customWidth="1"/>
    <col min="8160" max="8160" width="12" customWidth="1"/>
    <col min="8161" max="8161" width="10.140625" customWidth="1"/>
    <col min="8409" max="8409" width="6.85546875" customWidth="1"/>
    <col min="8410" max="8410" width="6.7109375" customWidth="1"/>
    <col min="8411" max="8411" width="7.85546875" customWidth="1"/>
    <col min="8412" max="8412" width="6.5703125" customWidth="1"/>
    <col min="8413" max="8413" width="59.85546875" customWidth="1"/>
    <col min="8414" max="8414" width="12.28515625" customWidth="1"/>
    <col min="8415" max="8415" width="10.85546875" customWidth="1"/>
    <col min="8416" max="8416" width="12" customWidth="1"/>
    <col min="8417" max="8417" width="10.140625" customWidth="1"/>
    <col min="8665" max="8665" width="6.85546875" customWidth="1"/>
    <col min="8666" max="8666" width="6.7109375" customWidth="1"/>
    <col min="8667" max="8667" width="7.85546875" customWidth="1"/>
    <col min="8668" max="8668" width="6.5703125" customWidth="1"/>
    <col min="8669" max="8669" width="59.85546875" customWidth="1"/>
    <col min="8670" max="8670" width="12.28515625" customWidth="1"/>
    <col min="8671" max="8671" width="10.85546875" customWidth="1"/>
    <col min="8672" max="8672" width="12" customWidth="1"/>
    <col min="8673" max="8673" width="10.140625" customWidth="1"/>
    <col min="8921" max="8921" width="6.85546875" customWidth="1"/>
    <col min="8922" max="8922" width="6.7109375" customWidth="1"/>
    <col min="8923" max="8923" width="7.85546875" customWidth="1"/>
    <col min="8924" max="8924" width="6.5703125" customWidth="1"/>
    <col min="8925" max="8925" width="59.85546875" customWidth="1"/>
    <col min="8926" max="8926" width="12.28515625" customWidth="1"/>
    <col min="8927" max="8927" width="10.85546875" customWidth="1"/>
    <col min="8928" max="8928" width="12" customWidth="1"/>
    <col min="8929" max="8929" width="10.140625" customWidth="1"/>
    <col min="9177" max="9177" width="6.85546875" customWidth="1"/>
    <col min="9178" max="9178" width="6.7109375" customWidth="1"/>
    <col min="9179" max="9179" width="7.85546875" customWidth="1"/>
    <col min="9180" max="9180" width="6.5703125" customWidth="1"/>
    <col min="9181" max="9181" width="59.85546875" customWidth="1"/>
    <col min="9182" max="9182" width="12.28515625" customWidth="1"/>
    <col min="9183" max="9183" width="10.85546875" customWidth="1"/>
    <col min="9184" max="9184" width="12" customWidth="1"/>
    <col min="9185" max="9185" width="10.140625" customWidth="1"/>
    <col min="9433" max="9433" width="6.85546875" customWidth="1"/>
    <col min="9434" max="9434" width="6.7109375" customWidth="1"/>
    <col min="9435" max="9435" width="7.85546875" customWidth="1"/>
    <col min="9436" max="9436" width="6.5703125" customWidth="1"/>
    <col min="9437" max="9437" width="59.85546875" customWidth="1"/>
    <col min="9438" max="9438" width="12.28515625" customWidth="1"/>
    <col min="9439" max="9439" width="10.85546875" customWidth="1"/>
    <col min="9440" max="9440" width="12" customWidth="1"/>
    <col min="9441" max="9441" width="10.140625" customWidth="1"/>
    <col min="9689" max="9689" width="6.85546875" customWidth="1"/>
    <col min="9690" max="9690" width="6.7109375" customWidth="1"/>
    <col min="9691" max="9691" width="7.85546875" customWidth="1"/>
    <col min="9692" max="9692" width="6.5703125" customWidth="1"/>
    <col min="9693" max="9693" width="59.85546875" customWidth="1"/>
    <col min="9694" max="9694" width="12.28515625" customWidth="1"/>
    <col min="9695" max="9695" width="10.85546875" customWidth="1"/>
    <col min="9696" max="9696" width="12" customWidth="1"/>
    <col min="9697" max="9697" width="10.140625" customWidth="1"/>
    <col min="9945" max="9945" width="6.85546875" customWidth="1"/>
    <col min="9946" max="9946" width="6.7109375" customWidth="1"/>
    <col min="9947" max="9947" width="7.85546875" customWidth="1"/>
    <col min="9948" max="9948" width="6.5703125" customWidth="1"/>
    <col min="9949" max="9949" width="59.85546875" customWidth="1"/>
    <col min="9950" max="9950" width="12.28515625" customWidth="1"/>
    <col min="9951" max="9951" width="10.85546875" customWidth="1"/>
    <col min="9952" max="9952" width="12" customWidth="1"/>
    <col min="9953" max="9953" width="10.140625" customWidth="1"/>
    <col min="10201" max="10201" width="6.85546875" customWidth="1"/>
    <col min="10202" max="10202" width="6.7109375" customWidth="1"/>
    <col min="10203" max="10203" width="7.85546875" customWidth="1"/>
    <col min="10204" max="10204" width="6.5703125" customWidth="1"/>
    <col min="10205" max="10205" width="59.85546875" customWidth="1"/>
    <col min="10206" max="10206" width="12.28515625" customWidth="1"/>
    <col min="10207" max="10207" width="10.85546875" customWidth="1"/>
    <col min="10208" max="10208" width="12" customWidth="1"/>
    <col min="10209" max="10209" width="10.140625" customWidth="1"/>
    <col min="10457" max="10457" width="6.85546875" customWidth="1"/>
    <col min="10458" max="10458" width="6.7109375" customWidth="1"/>
    <col min="10459" max="10459" width="7.85546875" customWidth="1"/>
    <col min="10460" max="10460" width="6.5703125" customWidth="1"/>
    <col min="10461" max="10461" width="59.85546875" customWidth="1"/>
    <col min="10462" max="10462" width="12.28515625" customWidth="1"/>
    <col min="10463" max="10463" width="10.85546875" customWidth="1"/>
    <col min="10464" max="10464" width="12" customWidth="1"/>
    <col min="10465" max="10465" width="10.140625" customWidth="1"/>
    <col min="10713" max="10713" width="6.85546875" customWidth="1"/>
    <col min="10714" max="10714" width="6.7109375" customWidth="1"/>
    <col min="10715" max="10715" width="7.85546875" customWidth="1"/>
    <col min="10716" max="10716" width="6.5703125" customWidth="1"/>
    <col min="10717" max="10717" width="59.85546875" customWidth="1"/>
    <col min="10718" max="10718" width="12.28515625" customWidth="1"/>
    <col min="10719" max="10719" width="10.85546875" customWidth="1"/>
    <col min="10720" max="10720" width="12" customWidth="1"/>
    <col min="10721" max="10721" width="10.140625" customWidth="1"/>
    <col min="10969" max="10969" width="6.85546875" customWidth="1"/>
    <col min="10970" max="10970" width="6.7109375" customWidth="1"/>
    <col min="10971" max="10971" width="7.85546875" customWidth="1"/>
    <col min="10972" max="10972" width="6.5703125" customWidth="1"/>
    <col min="10973" max="10973" width="59.85546875" customWidth="1"/>
    <col min="10974" max="10974" width="12.28515625" customWidth="1"/>
    <col min="10975" max="10975" width="10.85546875" customWidth="1"/>
    <col min="10976" max="10976" width="12" customWidth="1"/>
    <col min="10977" max="10977" width="10.140625" customWidth="1"/>
    <col min="11225" max="11225" width="6.85546875" customWidth="1"/>
    <col min="11226" max="11226" width="6.7109375" customWidth="1"/>
    <col min="11227" max="11227" width="7.85546875" customWidth="1"/>
    <col min="11228" max="11228" width="6.5703125" customWidth="1"/>
    <col min="11229" max="11229" width="59.85546875" customWidth="1"/>
    <col min="11230" max="11230" width="12.28515625" customWidth="1"/>
    <col min="11231" max="11231" width="10.85546875" customWidth="1"/>
    <col min="11232" max="11232" width="12" customWidth="1"/>
    <col min="11233" max="11233" width="10.140625" customWidth="1"/>
    <col min="11481" max="11481" width="6.85546875" customWidth="1"/>
    <col min="11482" max="11482" width="6.7109375" customWidth="1"/>
    <col min="11483" max="11483" width="7.85546875" customWidth="1"/>
    <col min="11484" max="11484" width="6.5703125" customWidth="1"/>
    <col min="11485" max="11485" width="59.85546875" customWidth="1"/>
    <col min="11486" max="11486" width="12.28515625" customWidth="1"/>
    <col min="11487" max="11487" width="10.85546875" customWidth="1"/>
    <col min="11488" max="11488" width="12" customWidth="1"/>
    <col min="11489" max="11489" width="10.140625" customWidth="1"/>
    <col min="11737" max="11737" width="6.85546875" customWidth="1"/>
    <col min="11738" max="11738" width="6.7109375" customWidth="1"/>
    <col min="11739" max="11739" width="7.85546875" customWidth="1"/>
    <col min="11740" max="11740" width="6.5703125" customWidth="1"/>
    <col min="11741" max="11741" width="59.85546875" customWidth="1"/>
    <col min="11742" max="11742" width="12.28515625" customWidth="1"/>
    <col min="11743" max="11743" width="10.85546875" customWidth="1"/>
    <col min="11744" max="11744" width="12" customWidth="1"/>
    <col min="11745" max="11745" width="10.140625" customWidth="1"/>
    <col min="11993" max="11993" width="6.85546875" customWidth="1"/>
    <col min="11994" max="11994" width="6.7109375" customWidth="1"/>
    <col min="11995" max="11995" width="7.85546875" customWidth="1"/>
    <col min="11996" max="11996" width="6.5703125" customWidth="1"/>
    <col min="11997" max="11997" width="59.85546875" customWidth="1"/>
    <col min="11998" max="11998" width="12.28515625" customWidth="1"/>
    <col min="11999" max="11999" width="10.85546875" customWidth="1"/>
    <col min="12000" max="12000" width="12" customWidth="1"/>
    <col min="12001" max="12001" width="10.140625" customWidth="1"/>
    <col min="12249" max="12249" width="6.85546875" customWidth="1"/>
    <col min="12250" max="12250" width="6.7109375" customWidth="1"/>
    <col min="12251" max="12251" width="7.85546875" customWidth="1"/>
    <col min="12252" max="12252" width="6.5703125" customWidth="1"/>
    <col min="12253" max="12253" width="59.85546875" customWidth="1"/>
    <col min="12254" max="12254" width="12.28515625" customWidth="1"/>
    <col min="12255" max="12255" width="10.85546875" customWidth="1"/>
    <col min="12256" max="12256" width="12" customWidth="1"/>
    <col min="12257" max="12257" width="10.140625" customWidth="1"/>
    <col min="12505" max="12505" width="6.85546875" customWidth="1"/>
    <col min="12506" max="12506" width="6.7109375" customWidth="1"/>
    <col min="12507" max="12507" width="7.85546875" customWidth="1"/>
    <col min="12508" max="12508" width="6.5703125" customWidth="1"/>
    <col min="12509" max="12509" width="59.85546875" customWidth="1"/>
    <col min="12510" max="12510" width="12.28515625" customWidth="1"/>
    <col min="12511" max="12511" width="10.85546875" customWidth="1"/>
    <col min="12512" max="12512" width="12" customWidth="1"/>
    <col min="12513" max="12513" width="10.140625" customWidth="1"/>
    <col min="12761" max="12761" width="6.85546875" customWidth="1"/>
    <col min="12762" max="12762" width="6.7109375" customWidth="1"/>
    <col min="12763" max="12763" width="7.85546875" customWidth="1"/>
    <col min="12764" max="12764" width="6.5703125" customWidth="1"/>
    <col min="12765" max="12765" width="59.85546875" customWidth="1"/>
    <col min="12766" max="12766" width="12.28515625" customWidth="1"/>
    <col min="12767" max="12767" width="10.85546875" customWidth="1"/>
    <col min="12768" max="12768" width="12" customWidth="1"/>
    <col min="12769" max="12769" width="10.140625" customWidth="1"/>
    <col min="13017" max="13017" width="6.85546875" customWidth="1"/>
    <col min="13018" max="13018" width="6.7109375" customWidth="1"/>
    <col min="13019" max="13019" width="7.85546875" customWidth="1"/>
    <col min="13020" max="13020" width="6.5703125" customWidth="1"/>
    <col min="13021" max="13021" width="59.85546875" customWidth="1"/>
    <col min="13022" max="13022" width="12.28515625" customWidth="1"/>
    <col min="13023" max="13023" width="10.85546875" customWidth="1"/>
    <col min="13024" max="13024" width="12" customWidth="1"/>
    <col min="13025" max="13025" width="10.140625" customWidth="1"/>
    <col min="13273" max="13273" width="6.85546875" customWidth="1"/>
    <col min="13274" max="13274" width="6.7109375" customWidth="1"/>
    <col min="13275" max="13275" width="7.85546875" customWidth="1"/>
    <col min="13276" max="13276" width="6.5703125" customWidth="1"/>
    <col min="13277" max="13277" width="59.85546875" customWidth="1"/>
    <col min="13278" max="13278" width="12.28515625" customWidth="1"/>
    <col min="13279" max="13279" width="10.85546875" customWidth="1"/>
    <col min="13280" max="13280" width="12" customWidth="1"/>
    <col min="13281" max="13281" width="10.140625" customWidth="1"/>
    <col min="13529" max="13529" width="6.85546875" customWidth="1"/>
    <col min="13530" max="13530" width="6.7109375" customWidth="1"/>
    <col min="13531" max="13531" width="7.85546875" customWidth="1"/>
    <col min="13532" max="13532" width="6.5703125" customWidth="1"/>
    <col min="13533" max="13533" width="59.85546875" customWidth="1"/>
    <col min="13534" max="13534" width="12.28515625" customWidth="1"/>
    <col min="13535" max="13535" width="10.85546875" customWidth="1"/>
    <col min="13536" max="13536" width="12" customWidth="1"/>
    <col min="13537" max="13537" width="10.140625" customWidth="1"/>
    <col min="13785" max="13785" width="6.85546875" customWidth="1"/>
    <col min="13786" max="13786" width="6.7109375" customWidth="1"/>
    <col min="13787" max="13787" width="7.85546875" customWidth="1"/>
    <col min="13788" max="13788" width="6.5703125" customWidth="1"/>
    <col min="13789" max="13789" width="59.85546875" customWidth="1"/>
    <col min="13790" max="13790" width="12.28515625" customWidth="1"/>
    <col min="13791" max="13791" width="10.85546875" customWidth="1"/>
    <col min="13792" max="13792" width="12" customWidth="1"/>
    <col min="13793" max="13793" width="10.140625" customWidth="1"/>
    <col min="14041" max="14041" width="6.85546875" customWidth="1"/>
    <col min="14042" max="14042" width="6.7109375" customWidth="1"/>
    <col min="14043" max="14043" width="7.85546875" customWidth="1"/>
    <col min="14044" max="14044" width="6.5703125" customWidth="1"/>
    <col min="14045" max="14045" width="59.85546875" customWidth="1"/>
    <col min="14046" max="14046" width="12.28515625" customWidth="1"/>
    <col min="14047" max="14047" width="10.85546875" customWidth="1"/>
    <col min="14048" max="14048" width="12" customWidth="1"/>
    <col min="14049" max="14049" width="10.140625" customWidth="1"/>
    <col min="14297" max="14297" width="6.85546875" customWidth="1"/>
    <col min="14298" max="14298" width="6.7109375" customWidth="1"/>
    <col min="14299" max="14299" width="7.85546875" customWidth="1"/>
    <col min="14300" max="14300" width="6.5703125" customWidth="1"/>
    <col min="14301" max="14301" width="59.85546875" customWidth="1"/>
    <col min="14302" max="14302" width="12.28515625" customWidth="1"/>
    <col min="14303" max="14303" width="10.85546875" customWidth="1"/>
    <col min="14304" max="14304" width="12" customWidth="1"/>
    <col min="14305" max="14305" width="10.140625" customWidth="1"/>
    <col min="14553" max="14553" width="6.85546875" customWidth="1"/>
    <col min="14554" max="14554" width="6.7109375" customWidth="1"/>
    <col min="14555" max="14555" width="7.85546875" customWidth="1"/>
    <col min="14556" max="14556" width="6.5703125" customWidth="1"/>
    <col min="14557" max="14557" width="59.85546875" customWidth="1"/>
    <col min="14558" max="14558" width="12.28515625" customWidth="1"/>
    <col min="14559" max="14559" width="10.85546875" customWidth="1"/>
    <col min="14560" max="14560" width="12" customWidth="1"/>
    <col min="14561" max="14561" width="10.140625" customWidth="1"/>
    <col min="14809" max="14809" width="6.85546875" customWidth="1"/>
    <col min="14810" max="14810" width="6.7109375" customWidth="1"/>
    <col min="14811" max="14811" width="7.85546875" customWidth="1"/>
    <col min="14812" max="14812" width="6.5703125" customWidth="1"/>
    <col min="14813" max="14813" width="59.85546875" customWidth="1"/>
    <col min="14814" max="14814" width="12.28515625" customWidth="1"/>
    <col min="14815" max="14815" width="10.85546875" customWidth="1"/>
    <col min="14816" max="14816" width="12" customWidth="1"/>
    <col min="14817" max="14817" width="10.140625" customWidth="1"/>
    <col min="15065" max="15065" width="6.85546875" customWidth="1"/>
    <col min="15066" max="15066" width="6.7109375" customWidth="1"/>
    <col min="15067" max="15067" width="7.85546875" customWidth="1"/>
    <col min="15068" max="15068" width="6.5703125" customWidth="1"/>
    <col min="15069" max="15069" width="59.85546875" customWidth="1"/>
    <col min="15070" max="15070" width="12.28515625" customWidth="1"/>
    <col min="15071" max="15071" width="10.85546875" customWidth="1"/>
    <col min="15072" max="15072" width="12" customWidth="1"/>
    <col min="15073" max="15073" width="10.140625" customWidth="1"/>
    <col min="15321" max="15321" width="6.85546875" customWidth="1"/>
    <col min="15322" max="15322" width="6.7109375" customWidth="1"/>
    <col min="15323" max="15323" width="7.85546875" customWidth="1"/>
    <col min="15324" max="15324" width="6.5703125" customWidth="1"/>
    <col min="15325" max="15325" width="59.85546875" customWidth="1"/>
    <col min="15326" max="15326" width="12.28515625" customWidth="1"/>
    <col min="15327" max="15327" width="10.85546875" customWidth="1"/>
    <col min="15328" max="15328" width="12" customWidth="1"/>
    <col min="15329" max="15329" width="10.140625" customWidth="1"/>
    <col min="15577" max="15577" width="6.85546875" customWidth="1"/>
    <col min="15578" max="15578" width="6.7109375" customWidth="1"/>
    <col min="15579" max="15579" width="7.85546875" customWidth="1"/>
    <col min="15580" max="15580" width="6.5703125" customWidth="1"/>
    <col min="15581" max="15581" width="59.85546875" customWidth="1"/>
    <col min="15582" max="15582" width="12.28515625" customWidth="1"/>
    <col min="15583" max="15583" width="10.85546875" customWidth="1"/>
    <col min="15584" max="15584" width="12" customWidth="1"/>
    <col min="15585" max="15585" width="10.140625" customWidth="1"/>
    <col min="15833" max="15833" width="6.85546875" customWidth="1"/>
    <col min="15834" max="15834" width="6.7109375" customWidth="1"/>
    <col min="15835" max="15835" width="7.85546875" customWidth="1"/>
    <col min="15836" max="15836" width="6.5703125" customWidth="1"/>
    <col min="15837" max="15837" width="59.85546875" customWidth="1"/>
    <col min="15838" max="15838" width="12.28515625" customWidth="1"/>
    <col min="15839" max="15839" width="10.85546875" customWidth="1"/>
    <col min="15840" max="15840" width="12" customWidth="1"/>
    <col min="15841" max="15841" width="10.140625" customWidth="1"/>
    <col min="16089" max="16089" width="6.85546875" customWidth="1"/>
    <col min="16090" max="16090" width="6.7109375" customWidth="1"/>
    <col min="16091" max="16091" width="7.85546875" customWidth="1"/>
    <col min="16092" max="16092" width="6.5703125" customWidth="1"/>
    <col min="16093" max="16093" width="59.85546875" customWidth="1"/>
    <col min="16094" max="16094" width="12.28515625" customWidth="1"/>
    <col min="16095" max="16095" width="10.85546875" customWidth="1"/>
    <col min="16096" max="16096" width="12" customWidth="1"/>
    <col min="16097" max="16097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59"/>
      <c r="G3" s="59"/>
      <c r="H3" s="120"/>
      <c r="I3" s="120"/>
    </row>
    <row r="4" spans="1:9" s="5" customFormat="1" ht="66" customHeight="1">
      <c r="A4" s="6" t="s">
        <v>2</v>
      </c>
      <c r="B4" s="84" t="s">
        <v>3</v>
      </c>
      <c r="C4" s="6" t="s">
        <v>4</v>
      </c>
      <c r="D4" s="50" t="s">
        <v>5</v>
      </c>
      <c r="E4" s="7"/>
      <c r="F4" s="79" t="s">
        <v>476</v>
      </c>
      <c r="G4" s="79" t="s">
        <v>490</v>
      </c>
      <c r="H4" s="110" t="s">
        <v>512</v>
      </c>
      <c r="I4" s="110" t="s">
        <v>504</v>
      </c>
    </row>
    <row r="5" spans="1:9" s="5" customFormat="1" ht="12.75">
      <c r="A5" s="8" t="s">
        <v>6</v>
      </c>
      <c r="B5" s="50" t="s">
        <v>6</v>
      </c>
      <c r="C5" s="8"/>
      <c r="D5" s="50" t="s">
        <v>7</v>
      </c>
      <c r="E5" s="9"/>
      <c r="F5" s="60"/>
      <c r="G5" s="60"/>
      <c r="H5" s="121"/>
      <c r="I5" s="121"/>
    </row>
    <row r="6" spans="1:9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7</v>
      </c>
      <c r="G6" s="11">
        <v>6</v>
      </c>
      <c r="H6" s="11">
        <v>7</v>
      </c>
      <c r="I6" s="11">
        <v>8</v>
      </c>
    </row>
    <row r="7" spans="1:9" s="16" customFormat="1" ht="12.75">
      <c r="A7" s="10"/>
      <c r="B7" s="13"/>
      <c r="C7" s="13"/>
      <c r="D7" s="14"/>
      <c r="E7" s="15" t="s">
        <v>8</v>
      </c>
      <c r="F7" s="61"/>
      <c r="G7" s="61"/>
      <c r="H7" s="111"/>
      <c r="I7" s="111"/>
    </row>
    <row r="8" spans="1:9" s="20" customFormat="1" ht="13.5">
      <c r="A8" s="17">
        <v>710000</v>
      </c>
      <c r="B8" s="17"/>
      <c r="C8" s="17"/>
      <c r="D8" s="18">
        <v>1</v>
      </c>
      <c r="E8" s="19" t="s">
        <v>9</v>
      </c>
      <c r="F8" s="62" t="e">
        <f t="shared" ref="F8" si="0">SUM(F9+F19+F27)</f>
        <v>#REF!</v>
      </c>
      <c r="G8" s="62">
        <f t="shared" ref="G8" si="1">SUM(G9+G19+G27)</f>
        <v>12591100</v>
      </c>
      <c r="H8" s="112">
        <f t="shared" ref="H8" si="2">SUM(H9+H19+H27)</f>
        <v>14247036.720000001</v>
      </c>
      <c r="I8" s="112">
        <f t="shared" ref="I8:I10" si="3">SUM(H8/(G8/100))</f>
        <v>113.1516445743422</v>
      </c>
    </row>
    <row r="9" spans="1:9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3" t="e">
        <f t="shared" ref="F9" si="4">SUM(F10+F14+F16)</f>
        <v>#REF!</v>
      </c>
      <c r="G9" s="63">
        <f t="shared" ref="G9" si="5">SUM(G10+G14+G16)</f>
        <v>2072000</v>
      </c>
      <c r="H9" s="113">
        <f t="shared" ref="H9" si="6">SUM(H10+H14+H16)</f>
        <v>1873676.28</v>
      </c>
      <c r="I9" s="112">
        <f t="shared" si="3"/>
        <v>90.428391891891891</v>
      </c>
    </row>
    <row r="10" spans="1:9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4" t="e">
        <f t="shared" ref="F10" si="7">SUM(F11+F12+F13)</f>
        <v>#REF!</v>
      </c>
      <c r="G10" s="64">
        <f t="shared" ref="G10" si="8">SUM(G11+G12+G13)</f>
        <v>440000</v>
      </c>
      <c r="H10" s="122">
        <f t="shared" ref="H10" si="9">SUM(H11+H12+H13)</f>
        <v>369108.23</v>
      </c>
      <c r="I10" s="112">
        <f t="shared" si="3"/>
        <v>83.88823409090908</v>
      </c>
    </row>
    <row r="11" spans="1:9" s="16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5" t="e">
        <f>(#REF!/12)*9</f>
        <v>#REF!</v>
      </c>
      <c r="G11" s="65">
        <v>60000</v>
      </c>
      <c r="H11" s="114">
        <v>36710.400000000001</v>
      </c>
      <c r="I11" s="112">
        <f>SUM(H11/(G11/100))</f>
        <v>61.184000000000005</v>
      </c>
    </row>
    <row r="12" spans="1:9" s="16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5" t="e">
        <f>(#REF!/12)*9</f>
        <v>#REF!</v>
      </c>
      <c r="G12" s="65">
        <v>100000</v>
      </c>
      <c r="H12" s="114">
        <v>44680.08</v>
      </c>
      <c r="I12" s="112">
        <f t="shared" ref="I12:I75" si="10">SUM(H12/(G12/100))</f>
        <v>44.680080000000004</v>
      </c>
    </row>
    <row r="13" spans="1:9" s="16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5" t="e">
        <f>(#REF!/12)*9</f>
        <v>#REF!</v>
      </c>
      <c r="G13" s="65">
        <v>280000</v>
      </c>
      <c r="H13" s="114">
        <v>287717.75</v>
      </c>
      <c r="I13" s="112">
        <f t="shared" si="10"/>
        <v>102.75633928571429</v>
      </c>
    </row>
    <row r="14" spans="1:9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3" t="e">
        <f t="shared" ref="F14:H14" si="11">SUM(F15)</f>
        <v>#REF!</v>
      </c>
      <c r="G14" s="63">
        <f t="shared" si="11"/>
        <v>110000</v>
      </c>
      <c r="H14" s="113">
        <f t="shared" si="11"/>
        <v>65879.22</v>
      </c>
      <c r="I14" s="112">
        <f t="shared" si="10"/>
        <v>59.8902</v>
      </c>
    </row>
    <row r="15" spans="1:9" s="16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5" t="e">
        <f>(#REF!/12)*9</f>
        <v>#REF!</v>
      </c>
      <c r="G15" s="65">
        <v>110000</v>
      </c>
      <c r="H15" s="114">
        <v>65879.22</v>
      </c>
      <c r="I15" s="112">
        <f t="shared" si="10"/>
        <v>59.8902</v>
      </c>
    </row>
    <row r="16" spans="1:9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3" t="e">
        <f t="shared" ref="F16" si="12">SUM(F17+F18)</f>
        <v>#REF!</v>
      </c>
      <c r="G16" s="63">
        <f t="shared" ref="G16" si="13">SUM(G17+G18)</f>
        <v>1522000</v>
      </c>
      <c r="H16" s="113">
        <f t="shared" ref="H16" si="14">SUM(H17+H18)</f>
        <v>1438688.83</v>
      </c>
      <c r="I16" s="112">
        <f t="shared" si="10"/>
        <v>94.526204336399474</v>
      </c>
    </row>
    <row r="17" spans="1:9" s="16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5" t="e">
        <f>(#REF!/12)*9</f>
        <v>#REF!</v>
      </c>
      <c r="G17" s="65">
        <v>600000</v>
      </c>
      <c r="H17" s="114">
        <v>616571.1</v>
      </c>
      <c r="I17" s="112">
        <f t="shared" si="10"/>
        <v>102.76185</v>
      </c>
    </row>
    <row r="18" spans="1:9" s="16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5" t="e">
        <f>(#REF!/12)*9</f>
        <v>#REF!</v>
      </c>
      <c r="G18" s="65">
        <v>922000</v>
      </c>
      <c r="H18" s="114">
        <v>822117.73</v>
      </c>
      <c r="I18" s="112">
        <f t="shared" si="10"/>
        <v>89.166781995661609</v>
      </c>
    </row>
    <row r="19" spans="1:9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3" t="e">
        <f t="shared" ref="F19:H19" si="15">SUM(F20)</f>
        <v>#REF!</v>
      </c>
      <c r="G19" s="63">
        <f t="shared" si="15"/>
        <v>4004100</v>
      </c>
      <c r="H19" s="113">
        <f t="shared" si="15"/>
        <v>5473764.9900000002</v>
      </c>
      <c r="I19" s="112">
        <f t="shared" si="10"/>
        <v>136.70400314677457</v>
      </c>
    </row>
    <row r="20" spans="1:9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3" t="e">
        <f t="shared" ref="F20" si="16">SUM(F21:F26)</f>
        <v>#REF!</v>
      </c>
      <c r="G20" s="63">
        <f t="shared" ref="G20" si="17">SUM(G21:G26)</f>
        <v>4004100</v>
      </c>
      <c r="H20" s="113">
        <f t="shared" ref="H20" si="18">SUM(H21:H26)</f>
        <v>5473764.9900000002</v>
      </c>
      <c r="I20" s="112">
        <f t="shared" si="10"/>
        <v>136.70400314677457</v>
      </c>
    </row>
    <row r="21" spans="1:9" s="16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5" t="e">
        <f>(#REF!/12)*9</f>
        <v>#REF!</v>
      </c>
      <c r="G21" s="65">
        <v>2900000</v>
      </c>
      <c r="H21" s="114">
        <v>4163820.21</v>
      </c>
      <c r="I21" s="112">
        <f t="shared" si="10"/>
        <v>143.58000724137932</v>
      </c>
    </row>
    <row r="22" spans="1:9" s="16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5" t="e">
        <f>(#REF!/12)*9</f>
        <v>#REF!</v>
      </c>
      <c r="G22" s="65">
        <v>377400</v>
      </c>
      <c r="H22" s="114">
        <v>452757.85</v>
      </c>
      <c r="I22" s="112">
        <f t="shared" si="10"/>
        <v>119.96763381028086</v>
      </c>
    </row>
    <row r="23" spans="1:9" s="16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5" t="e">
        <f>(#REF!/12)*9</f>
        <v>#REF!</v>
      </c>
      <c r="G23" s="65">
        <v>71700</v>
      </c>
      <c r="H23" s="114">
        <v>83992.960000000006</v>
      </c>
      <c r="I23" s="112">
        <f t="shared" si="10"/>
        <v>117.14499302649931</v>
      </c>
    </row>
    <row r="24" spans="1:9" s="16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5" t="e">
        <f>(#REF!/12)*9</f>
        <v>#REF!</v>
      </c>
      <c r="G24" s="65">
        <v>100000</v>
      </c>
      <c r="H24" s="114">
        <v>118347.69</v>
      </c>
      <c r="I24" s="112">
        <f t="shared" si="10"/>
        <v>118.34769</v>
      </c>
    </row>
    <row r="25" spans="1:9" s="16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5" t="e">
        <f>(#REF!/12)*9</f>
        <v>#REF!</v>
      </c>
      <c r="G25" s="65">
        <v>175000</v>
      </c>
      <c r="H25" s="114">
        <v>197071.01</v>
      </c>
      <c r="I25" s="112">
        <f t="shared" si="10"/>
        <v>112.61200571428571</v>
      </c>
    </row>
    <row r="26" spans="1:9" s="16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5" t="e">
        <f>(#REF!/12)*9</f>
        <v>#REF!</v>
      </c>
      <c r="G26" s="65">
        <v>380000</v>
      </c>
      <c r="H26" s="114">
        <v>457775.27</v>
      </c>
      <c r="I26" s="112">
        <f t="shared" si="10"/>
        <v>120.46717631578947</v>
      </c>
    </row>
    <row r="27" spans="1:9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3" t="e">
        <f>SUM(F30+F32+F28)</f>
        <v>#REF!</v>
      </c>
      <c r="G27" s="63">
        <f>SUM(G30+G32+G28)</f>
        <v>6515000</v>
      </c>
      <c r="H27" s="113">
        <f>SUM(H30+H32+H28)</f>
        <v>6899595.4500000002</v>
      </c>
      <c r="I27" s="112">
        <f t="shared" si="10"/>
        <v>105.90323023791251</v>
      </c>
    </row>
    <row r="28" spans="1:9" s="24" customFormat="1" ht="13.5">
      <c r="A28" s="21"/>
      <c r="B28" s="21">
        <v>717110</v>
      </c>
      <c r="C28" s="21"/>
      <c r="D28" s="22" t="s">
        <v>47</v>
      </c>
      <c r="E28" s="23" t="s">
        <v>350</v>
      </c>
      <c r="F28" s="63" t="e">
        <f t="shared" ref="F28:H30" si="19">SUM(F29)</f>
        <v>#REF!</v>
      </c>
      <c r="G28" s="63">
        <f t="shared" si="19"/>
        <v>170000</v>
      </c>
      <c r="H28" s="113">
        <f t="shared" si="19"/>
        <v>178122.7</v>
      </c>
      <c r="I28" s="112">
        <f t="shared" si="10"/>
        <v>104.77805882352942</v>
      </c>
    </row>
    <row r="29" spans="1:9" s="16" customFormat="1" ht="13.5">
      <c r="A29" s="25"/>
      <c r="B29" s="25"/>
      <c r="C29" s="25">
        <v>717114</v>
      </c>
      <c r="D29" s="26" t="s">
        <v>49</v>
      </c>
      <c r="E29" s="27" t="s">
        <v>350</v>
      </c>
      <c r="F29" s="65" t="e">
        <f>(#REF!/12)*9</f>
        <v>#REF!</v>
      </c>
      <c r="G29" s="65">
        <v>170000</v>
      </c>
      <c r="H29" s="114">
        <v>178122.7</v>
      </c>
      <c r="I29" s="112">
        <f t="shared" si="10"/>
        <v>104.77805882352942</v>
      </c>
    </row>
    <row r="30" spans="1:9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3" t="e">
        <f t="shared" si="19"/>
        <v>#REF!</v>
      </c>
      <c r="G30" s="63">
        <f t="shared" si="19"/>
        <v>550469</v>
      </c>
      <c r="H30" s="113">
        <f t="shared" si="19"/>
        <v>628920.64</v>
      </c>
      <c r="I30" s="112">
        <f t="shared" si="10"/>
        <v>114.25178166254595</v>
      </c>
    </row>
    <row r="31" spans="1:9" s="16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5" t="e">
        <f>(#REF!/12)*9</f>
        <v>#REF!</v>
      </c>
      <c r="G31" s="65">
        <v>550469</v>
      </c>
      <c r="H31" s="114">
        <v>628920.64</v>
      </c>
      <c r="I31" s="112">
        <f t="shared" si="10"/>
        <v>114.25178166254595</v>
      </c>
    </row>
    <row r="32" spans="1:9" s="24" customFormat="1" ht="13.5">
      <c r="A32" s="21"/>
      <c r="B32" s="21">
        <v>717140</v>
      </c>
      <c r="C32" s="21"/>
      <c r="D32" s="22" t="s">
        <v>266</v>
      </c>
      <c r="E32" s="23" t="s">
        <v>51</v>
      </c>
      <c r="F32" s="63" t="e">
        <f t="shared" ref="F32:H32" si="20">SUM(F33)</f>
        <v>#REF!</v>
      </c>
      <c r="G32" s="63">
        <f t="shared" si="20"/>
        <v>5794531</v>
      </c>
      <c r="H32" s="113">
        <f t="shared" si="20"/>
        <v>6092552.1100000003</v>
      </c>
      <c r="I32" s="112">
        <f t="shared" si="10"/>
        <v>105.14314463068712</v>
      </c>
    </row>
    <row r="33" spans="1:9" s="16" customFormat="1" ht="13.5">
      <c r="A33" s="25"/>
      <c r="B33" s="25"/>
      <c r="C33" s="25">
        <v>717141</v>
      </c>
      <c r="D33" s="26" t="s">
        <v>349</v>
      </c>
      <c r="E33" s="27" t="s">
        <v>51</v>
      </c>
      <c r="F33" s="65" t="e">
        <f>(#REF!/12)*9</f>
        <v>#REF!</v>
      </c>
      <c r="G33" s="65">
        <v>5794531</v>
      </c>
      <c r="H33" s="114">
        <v>6092552.1100000003</v>
      </c>
      <c r="I33" s="112">
        <f t="shared" si="10"/>
        <v>105.14314463068712</v>
      </c>
    </row>
    <row r="34" spans="1:9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3" t="e">
        <f>SUM(F35+F45+F50+F53+F56+F70+F86+F90+F94)</f>
        <v>#REF!</v>
      </c>
      <c r="G34" s="63">
        <f>SUM(G35+G45+G50+G53+G56+G70+G86+G90+G94)</f>
        <v>5685100</v>
      </c>
      <c r="H34" s="113">
        <f>SUM(H35+H45+H50+H53+H56+H70+H86+H90+H94)</f>
        <v>4099893.4000000004</v>
      </c>
      <c r="I34" s="112">
        <f t="shared" si="10"/>
        <v>72.116469367293462</v>
      </c>
    </row>
    <row r="35" spans="1:9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3" t="e">
        <f>SUM(F36+F38+F43)</f>
        <v>#REF!</v>
      </c>
      <c r="G35" s="63">
        <f>SUM(G36+G38+G43)</f>
        <v>627000</v>
      </c>
      <c r="H35" s="113">
        <f>SUM(H36+H38+H43)</f>
        <v>400335.6</v>
      </c>
      <c r="I35" s="112">
        <f t="shared" si="10"/>
        <v>63.849377990430618</v>
      </c>
    </row>
    <row r="36" spans="1:9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3" t="e">
        <f t="shared" ref="F36:H36" si="21">SUM(F37)</f>
        <v>#REF!</v>
      </c>
      <c r="G36" s="63">
        <f t="shared" si="21"/>
        <v>10000</v>
      </c>
      <c r="H36" s="113">
        <f t="shared" si="21"/>
        <v>16397.919999999998</v>
      </c>
      <c r="I36" s="112">
        <f t="shared" si="10"/>
        <v>163.97919999999999</v>
      </c>
    </row>
    <row r="37" spans="1:9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5" t="e">
        <f>(#REF!/12)*9</f>
        <v>#REF!</v>
      </c>
      <c r="G37" s="65">
        <v>10000</v>
      </c>
      <c r="H37" s="114">
        <v>16397.919999999998</v>
      </c>
      <c r="I37" s="112">
        <f t="shared" si="10"/>
        <v>163.97919999999999</v>
      </c>
    </row>
    <row r="38" spans="1:9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3" t="e">
        <f>SUM(F39+F40+F41)</f>
        <v>#REF!</v>
      </c>
      <c r="G38" s="63">
        <f>SUM(G39+G40+G41)</f>
        <v>477000</v>
      </c>
      <c r="H38" s="113">
        <f>SUM(H39+H40+H41)</f>
        <v>351217.95</v>
      </c>
      <c r="I38" s="112">
        <f t="shared" si="10"/>
        <v>73.630597484276734</v>
      </c>
    </row>
    <row r="39" spans="1:9" s="16" customFormat="1" ht="13.5">
      <c r="A39" s="25"/>
      <c r="B39" s="25"/>
      <c r="C39" s="25">
        <v>721121</v>
      </c>
      <c r="D39" s="26" t="s">
        <v>62</v>
      </c>
      <c r="E39" s="27" t="s">
        <v>408</v>
      </c>
      <c r="F39" s="65" t="e">
        <f>(#REF!/12)*9</f>
        <v>#REF!</v>
      </c>
      <c r="G39" s="65">
        <v>100000</v>
      </c>
      <c r="H39" s="114">
        <v>63007.5</v>
      </c>
      <c r="I39" s="112">
        <f t="shared" si="10"/>
        <v>63.0075</v>
      </c>
    </row>
    <row r="40" spans="1:9" s="16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5" t="e">
        <f>(#REF!/12)*9</f>
        <v>#REF!</v>
      </c>
      <c r="G40" s="65">
        <v>227000</v>
      </c>
      <c r="H40" s="114">
        <v>172405.66</v>
      </c>
      <c r="I40" s="112">
        <f t="shared" si="10"/>
        <v>75.949629955947131</v>
      </c>
    </row>
    <row r="41" spans="1:9" s="16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5" t="e">
        <f>(#REF!/12)*9</f>
        <v>#REF!</v>
      </c>
      <c r="G41" s="65">
        <v>150000</v>
      </c>
      <c r="H41" s="114">
        <v>115804.79</v>
      </c>
      <c r="I41" s="112">
        <f t="shared" si="10"/>
        <v>77.203193333333331</v>
      </c>
    </row>
    <row r="42" spans="1:9" s="16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5">
        <v>0</v>
      </c>
      <c r="G42" s="65">
        <v>0</v>
      </c>
      <c r="H42" s="114">
        <v>0</v>
      </c>
      <c r="I42" s="112" t="e">
        <f t="shared" si="10"/>
        <v>#DIV/0!</v>
      </c>
    </row>
    <row r="43" spans="1:9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3" t="e">
        <f t="shared" ref="F43:H43" si="22">SUM(F44)</f>
        <v>#REF!</v>
      </c>
      <c r="G43" s="63">
        <f t="shared" si="22"/>
        <v>140000</v>
      </c>
      <c r="H43" s="113">
        <f t="shared" si="22"/>
        <v>32719.73</v>
      </c>
      <c r="I43" s="112">
        <f t="shared" si="10"/>
        <v>23.371235714285714</v>
      </c>
    </row>
    <row r="44" spans="1:9" s="16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5" t="e">
        <f>(#REF!/12)*9</f>
        <v>#REF!</v>
      </c>
      <c r="G44" s="65">
        <v>140000</v>
      </c>
      <c r="H44" s="114">
        <v>32719.73</v>
      </c>
      <c r="I44" s="112">
        <f t="shared" si="10"/>
        <v>23.371235714285714</v>
      </c>
    </row>
    <row r="45" spans="1:9" s="24" customFormat="1" ht="13.5">
      <c r="A45" s="29">
        <v>721200</v>
      </c>
      <c r="B45" s="29"/>
      <c r="C45" s="29"/>
      <c r="D45" s="30" t="s">
        <v>72</v>
      </c>
      <c r="E45" s="31" t="s">
        <v>73</v>
      </c>
      <c r="F45" s="66" t="e">
        <f t="shared" ref="F45" si="23">SUM(F46+F48)</f>
        <v>#REF!</v>
      </c>
      <c r="G45" s="66">
        <f t="shared" ref="G45" si="24">SUM(G46+G48)</f>
        <v>11100</v>
      </c>
      <c r="H45" s="123">
        <f t="shared" ref="H45" si="25">SUM(H46+H48)</f>
        <v>34950.199999999997</v>
      </c>
      <c r="I45" s="112">
        <f t="shared" si="10"/>
        <v>314.86666666666662</v>
      </c>
    </row>
    <row r="46" spans="1:9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3" t="e">
        <f t="shared" ref="F46:H46" si="26">SUM(F47)</f>
        <v>#REF!</v>
      </c>
      <c r="G46" s="63">
        <f t="shared" si="26"/>
        <v>1100</v>
      </c>
      <c r="H46" s="113">
        <f t="shared" si="26"/>
        <v>677.27</v>
      </c>
      <c r="I46" s="112">
        <f t="shared" si="10"/>
        <v>61.57</v>
      </c>
    </row>
    <row r="47" spans="1:9" s="16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5" t="e">
        <f>(#REF!/12)*9</f>
        <v>#REF!</v>
      </c>
      <c r="G47" s="65">
        <v>1100</v>
      </c>
      <c r="H47" s="114">
        <v>677.27</v>
      </c>
      <c r="I47" s="112">
        <f t="shared" si="10"/>
        <v>61.57</v>
      </c>
    </row>
    <row r="48" spans="1:9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3" t="e">
        <f t="shared" ref="F48:H48" si="27">SUM(F49)</f>
        <v>#REF!</v>
      </c>
      <c r="G48" s="63">
        <f t="shared" si="27"/>
        <v>10000</v>
      </c>
      <c r="H48" s="113">
        <f t="shared" si="27"/>
        <v>34272.93</v>
      </c>
      <c r="I48" s="112">
        <f t="shared" si="10"/>
        <v>342.72930000000002</v>
      </c>
    </row>
    <row r="49" spans="1:9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5" t="e">
        <f>(#REF!/12)*9</f>
        <v>#REF!</v>
      </c>
      <c r="G49" s="65">
        <v>10000</v>
      </c>
      <c r="H49" s="114">
        <v>34272.93</v>
      </c>
      <c r="I49" s="112">
        <f t="shared" si="10"/>
        <v>342.72930000000002</v>
      </c>
    </row>
    <row r="50" spans="1:9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3" t="e">
        <f t="shared" ref="F50:H51" si="28">SUM(F51)</f>
        <v>#REF!</v>
      </c>
      <c r="G50" s="63">
        <f t="shared" si="28"/>
        <v>250000</v>
      </c>
      <c r="H50" s="113">
        <f t="shared" si="28"/>
        <v>247654.73</v>
      </c>
      <c r="I50" s="112">
        <f t="shared" si="10"/>
        <v>99.061892</v>
      </c>
    </row>
    <row r="51" spans="1:9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3" t="e">
        <f t="shared" si="28"/>
        <v>#REF!</v>
      </c>
      <c r="G51" s="63">
        <f t="shared" si="28"/>
        <v>250000</v>
      </c>
      <c r="H51" s="113">
        <f t="shared" si="28"/>
        <v>247654.73</v>
      </c>
      <c r="I51" s="112">
        <f t="shared" si="10"/>
        <v>99.061892</v>
      </c>
    </row>
    <row r="52" spans="1:9" s="16" customFormat="1" ht="13.5">
      <c r="A52" s="32"/>
      <c r="B52" s="32"/>
      <c r="C52" s="32">
        <v>722131</v>
      </c>
      <c r="D52" s="33" t="s">
        <v>86</v>
      </c>
      <c r="E52" s="34" t="s">
        <v>87</v>
      </c>
      <c r="F52" s="65" t="e">
        <f>(#REF!/12)*9</f>
        <v>#REF!</v>
      </c>
      <c r="G52" s="67">
        <v>250000</v>
      </c>
      <c r="H52" s="124">
        <v>247654.73</v>
      </c>
      <c r="I52" s="112">
        <f t="shared" si="10"/>
        <v>99.061892</v>
      </c>
    </row>
    <row r="53" spans="1:9" s="24" customFormat="1" ht="13.5">
      <c r="A53" s="21">
        <v>722300</v>
      </c>
      <c r="B53" s="21"/>
      <c r="C53" s="21"/>
      <c r="D53" s="22" t="s">
        <v>88</v>
      </c>
      <c r="E53" s="23" t="s">
        <v>89</v>
      </c>
      <c r="F53" s="63" t="e">
        <f t="shared" ref="F53:H54" si="29">SUM(F54)</f>
        <v>#REF!</v>
      </c>
      <c r="G53" s="63">
        <f t="shared" si="29"/>
        <v>400000</v>
      </c>
      <c r="H53" s="113">
        <f t="shared" si="29"/>
        <v>365175.2</v>
      </c>
      <c r="I53" s="112">
        <f t="shared" si="10"/>
        <v>91.293800000000005</v>
      </c>
    </row>
    <row r="54" spans="1:9" s="24" customFormat="1" ht="13.5">
      <c r="A54" s="21"/>
      <c r="B54" s="21">
        <v>722320</v>
      </c>
      <c r="C54" s="21"/>
      <c r="D54" s="22" t="s">
        <v>90</v>
      </c>
      <c r="E54" s="23" t="s">
        <v>91</v>
      </c>
      <c r="F54" s="63" t="e">
        <f t="shared" si="29"/>
        <v>#REF!</v>
      </c>
      <c r="G54" s="63">
        <f t="shared" si="29"/>
        <v>400000</v>
      </c>
      <c r="H54" s="113">
        <f t="shared" si="29"/>
        <v>365175.2</v>
      </c>
      <c r="I54" s="112">
        <f t="shared" si="10"/>
        <v>91.293800000000005</v>
      </c>
    </row>
    <row r="55" spans="1:9" s="16" customFormat="1" ht="13.5">
      <c r="A55" s="25"/>
      <c r="B55" s="25"/>
      <c r="C55" s="25">
        <v>722322</v>
      </c>
      <c r="D55" s="26" t="s">
        <v>92</v>
      </c>
      <c r="E55" s="27" t="s">
        <v>93</v>
      </c>
      <c r="F55" s="65" t="e">
        <f>(#REF!/12)*9</f>
        <v>#REF!</v>
      </c>
      <c r="G55" s="65">
        <v>400000</v>
      </c>
      <c r="H55" s="114">
        <v>365175.2</v>
      </c>
      <c r="I55" s="112">
        <f t="shared" si="10"/>
        <v>91.293800000000005</v>
      </c>
    </row>
    <row r="56" spans="1:9" s="24" customFormat="1" ht="13.5">
      <c r="A56" s="21">
        <v>722400</v>
      </c>
      <c r="B56" s="21"/>
      <c r="C56" s="21"/>
      <c r="D56" s="22" t="s">
        <v>94</v>
      </c>
      <c r="E56" s="23" t="s">
        <v>95</v>
      </c>
      <c r="F56" s="63" t="e">
        <f t="shared" ref="F56" si="30">SUM(F57+F63+F65+F67)</f>
        <v>#REF!</v>
      </c>
      <c r="G56" s="63">
        <f t="shared" ref="G56" si="31">SUM(G57+G63+G65+G67)</f>
        <v>1452000</v>
      </c>
      <c r="H56" s="113">
        <f>SUM(H57+H63+H65+H67)</f>
        <v>866766.28</v>
      </c>
      <c r="I56" s="112">
        <f t="shared" si="10"/>
        <v>59.69464738292011</v>
      </c>
    </row>
    <row r="57" spans="1:9" s="24" customFormat="1" ht="13.5">
      <c r="A57" s="21"/>
      <c r="B57" s="21">
        <v>722430</v>
      </c>
      <c r="C57" s="21"/>
      <c r="D57" s="22" t="s">
        <v>96</v>
      </c>
      <c r="E57" s="23" t="s">
        <v>97</v>
      </c>
      <c r="F57" s="63" t="e">
        <f t="shared" ref="F57" si="32">SUM(F58:F62)</f>
        <v>#REF!</v>
      </c>
      <c r="G57" s="63">
        <f t="shared" ref="G57" si="33">SUM(G58:G62)</f>
        <v>1342000</v>
      </c>
      <c r="H57" s="113">
        <f t="shared" ref="H57" si="34">SUM(H58:H62)</f>
        <v>713320.75</v>
      </c>
      <c r="I57" s="112">
        <f t="shared" si="10"/>
        <v>53.153558122205666</v>
      </c>
    </row>
    <row r="58" spans="1:9" s="16" customFormat="1" ht="13.5">
      <c r="A58" s="25"/>
      <c r="B58" s="25"/>
      <c r="C58" s="25">
        <v>722432</v>
      </c>
      <c r="D58" s="26" t="s">
        <v>98</v>
      </c>
      <c r="E58" s="27" t="s">
        <v>313</v>
      </c>
      <c r="F58" s="65" t="e">
        <f>(#REF!/12)*9</f>
        <v>#REF!</v>
      </c>
      <c r="G58" s="87">
        <v>192000</v>
      </c>
      <c r="H58" s="125">
        <v>6549.99</v>
      </c>
      <c r="I58" s="112">
        <f t="shared" si="10"/>
        <v>3.411453125</v>
      </c>
    </row>
    <row r="59" spans="1:9" s="16" customFormat="1" ht="13.5">
      <c r="A59" s="25"/>
      <c r="B59" s="25"/>
      <c r="C59" s="25">
        <v>722433</v>
      </c>
      <c r="D59" s="26" t="s">
        <v>99</v>
      </c>
      <c r="E59" s="27" t="s">
        <v>100</v>
      </c>
      <c r="F59" s="65" t="e">
        <f>(#REF!/12)*9</f>
        <v>#REF!</v>
      </c>
      <c r="G59" s="65">
        <v>200000</v>
      </c>
      <c r="H59" s="114">
        <v>107016.73</v>
      </c>
      <c r="I59" s="112">
        <f t="shared" si="10"/>
        <v>53.508364999999998</v>
      </c>
    </row>
    <row r="60" spans="1:9" s="16" customFormat="1" ht="13.5">
      <c r="A60" s="25"/>
      <c r="B60" s="25"/>
      <c r="C60" s="25">
        <v>722434</v>
      </c>
      <c r="D60" s="26" t="s">
        <v>101</v>
      </c>
      <c r="E60" s="27" t="s">
        <v>102</v>
      </c>
      <c r="F60" s="65" t="e">
        <f>(#REF!/12)*9</f>
        <v>#REF!</v>
      </c>
      <c r="G60" s="65">
        <v>50000</v>
      </c>
      <c r="H60" s="114">
        <v>141774.63</v>
      </c>
      <c r="I60" s="112">
        <f t="shared" si="10"/>
        <v>283.54926</v>
      </c>
    </row>
    <row r="61" spans="1:9" s="16" customFormat="1" ht="13.5">
      <c r="A61" s="25"/>
      <c r="B61" s="25"/>
      <c r="C61" s="25">
        <v>722435</v>
      </c>
      <c r="D61" s="26" t="s">
        <v>103</v>
      </c>
      <c r="E61" s="27" t="s">
        <v>104</v>
      </c>
      <c r="F61" s="65" t="e">
        <f>(#REF!/12)*9</f>
        <v>#REF!</v>
      </c>
      <c r="G61" s="65">
        <v>900000</v>
      </c>
      <c r="H61" s="114">
        <v>457979.4</v>
      </c>
      <c r="I61" s="112">
        <f t="shared" si="10"/>
        <v>50.886600000000001</v>
      </c>
    </row>
    <row r="62" spans="1:9" s="16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5">
        <v>0</v>
      </c>
      <c r="G62" s="65">
        <v>0</v>
      </c>
      <c r="H62" s="114">
        <v>0</v>
      </c>
      <c r="I62" s="112" t="e">
        <f t="shared" si="10"/>
        <v>#DIV/0!</v>
      </c>
    </row>
    <row r="63" spans="1:9" s="24" customFormat="1" ht="13.5">
      <c r="A63" s="21"/>
      <c r="B63" s="21">
        <v>722440</v>
      </c>
      <c r="C63" s="21"/>
      <c r="D63" s="22" t="s">
        <v>107</v>
      </c>
      <c r="E63" s="23" t="s">
        <v>108</v>
      </c>
      <c r="F63" s="63" t="e">
        <f t="shared" ref="F63:H63" si="35">SUM(F64)</f>
        <v>#REF!</v>
      </c>
      <c r="G63" s="63">
        <f t="shared" si="35"/>
        <v>20000</v>
      </c>
      <c r="H63" s="113">
        <f t="shared" si="35"/>
        <v>0</v>
      </c>
      <c r="I63" s="112">
        <f t="shared" si="10"/>
        <v>0</v>
      </c>
    </row>
    <row r="64" spans="1:9" s="16" customFormat="1" ht="13.5">
      <c r="A64" s="25"/>
      <c r="B64" s="25"/>
      <c r="C64" s="25">
        <v>722442</v>
      </c>
      <c r="D64" s="26" t="s">
        <v>109</v>
      </c>
      <c r="E64" s="27" t="s">
        <v>110</v>
      </c>
      <c r="F64" s="65" t="e">
        <f>(#REF!/12)*9</f>
        <v>#REF!</v>
      </c>
      <c r="G64" s="87">
        <v>20000</v>
      </c>
      <c r="H64" s="125">
        <v>0</v>
      </c>
      <c r="I64" s="112">
        <f t="shared" si="10"/>
        <v>0</v>
      </c>
    </row>
    <row r="65" spans="1:9" s="24" customFormat="1" ht="13.5">
      <c r="A65" s="21"/>
      <c r="B65" s="21">
        <v>722450</v>
      </c>
      <c r="C65" s="21"/>
      <c r="D65" s="22" t="s">
        <v>111</v>
      </c>
      <c r="E65" s="23" t="s">
        <v>112</v>
      </c>
      <c r="F65" s="63" t="e">
        <f t="shared" ref="F65:H65" si="36">SUM(F66)</f>
        <v>#REF!</v>
      </c>
      <c r="G65" s="63">
        <f t="shared" si="36"/>
        <v>10000</v>
      </c>
      <c r="H65" s="113">
        <f t="shared" si="36"/>
        <v>0</v>
      </c>
      <c r="I65" s="112">
        <f t="shared" si="10"/>
        <v>0</v>
      </c>
    </row>
    <row r="66" spans="1:9" s="16" customFormat="1" ht="13.5">
      <c r="A66" s="25"/>
      <c r="B66" s="25"/>
      <c r="C66" s="25">
        <v>722459</v>
      </c>
      <c r="D66" s="26" t="s">
        <v>113</v>
      </c>
      <c r="E66" s="27" t="s">
        <v>114</v>
      </c>
      <c r="F66" s="65" t="e">
        <f>(#REF!/12)*9</f>
        <v>#REF!</v>
      </c>
      <c r="G66" s="87">
        <v>10000</v>
      </c>
      <c r="H66" s="125">
        <v>0</v>
      </c>
      <c r="I66" s="112">
        <f t="shared" si="10"/>
        <v>0</v>
      </c>
    </row>
    <row r="67" spans="1:9" s="24" customFormat="1" ht="13.5">
      <c r="A67" s="21"/>
      <c r="B67" s="21">
        <v>722460</v>
      </c>
      <c r="C67" s="21"/>
      <c r="D67" s="22" t="s">
        <v>115</v>
      </c>
      <c r="E67" s="23" t="s">
        <v>116</v>
      </c>
      <c r="F67" s="63" t="e">
        <f t="shared" ref="F67" si="37">SUM(F68+F69)</f>
        <v>#REF!</v>
      </c>
      <c r="G67" s="63">
        <f t="shared" ref="G67" si="38">SUM(G68+G69)</f>
        <v>80000</v>
      </c>
      <c r="H67" s="113">
        <f t="shared" ref="H67" si="39">SUM(H68+H69)</f>
        <v>153445.53</v>
      </c>
      <c r="I67" s="112">
        <f t="shared" si="10"/>
        <v>191.80691250000001</v>
      </c>
    </row>
    <row r="68" spans="1:9" s="16" customFormat="1" ht="13.5">
      <c r="A68" s="25"/>
      <c r="B68" s="25"/>
      <c r="C68" s="25">
        <v>722461</v>
      </c>
      <c r="D68" s="26" t="s">
        <v>117</v>
      </c>
      <c r="E68" s="27" t="s">
        <v>118</v>
      </c>
      <c r="F68" s="65" t="e">
        <f>(#REF!/12)*9</f>
        <v>#REF!</v>
      </c>
      <c r="G68" s="65">
        <v>30000</v>
      </c>
      <c r="H68" s="114">
        <v>36245.550000000003</v>
      </c>
      <c r="I68" s="112">
        <f t="shared" si="10"/>
        <v>120.81850000000001</v>
      </c>
    </row>
    <row r="69" spans="1:9" s="16" customFormat="1" ht="13.5">
      <c r="A69" s="25"/>
      <c r="B69" s="25"/>
      <c r="C69" s="25">
        <v>722463</v>
      </c>
      <c r="D69" s="26" t="s">
        <v>119</v>
      </c>
      <c r="E69" s="27" t="s">
        <v>120</v>
      </c>
      <c r="F69" s="65" t="e">
        <f>(#REF!/12)*9</f>
        <v>#REF!</v>
      </c>
      <c r="G69" s="65">
        <v>50000</v>
      </c>
      <c r="H69" s="114">
        <v>117199.98</v>
      </c>
      <c r="I69" s="112">
        <f t="shared" si="10"/>
        <v>234.39995999999999</v>
      </c>
    </row>
    <row r="70" spans="1:9" s="24" customFormat="1" ht="13.5">
      <c r="A70" s="21">
        <v>722500</v>
      </c>
      <c r="B70" s="21"/>
      <c r="C70" s="21"/>
      <c r="D70" s="22" t="s">
        <v>121</v>
      </c>
      <c r="E70" s="23" t="s">
        <v>122</v>
      </c>
      <c r="F70" s="63" t="e">
        <f t="shared" ref="F70" si="40">SUM(F71+F75+F81+F79)</f>
        <v>#REF!</v>
      </c>
      <c r="G70" s="63">
        <f t="shared" ref="G70" si="41">SUM(G71+G75+G81+G79)</f>
        <v>1587500</v>
      </c>
      <c r="H70" s="113">
        <f t="shared" ref="H70" si="42">SUM(H71+H75+H81+H79)</f>
        <v>993141.40999999992</v>
      </c>
      <c r="I70" s="112">
        <f t="shared" si="10"/>
        <v>62.560088818897633</v>
      </c>
    </row>
    <row r="71" spans="1:9" s="24" customFormat="1" ht="13.5">
      <c r="A71" s="21"/>
      <c r="B71" s="21">
        <v>722510</v>
      </c>
      <c r="C71" s="21"/>
      <c r="D71" s="22" t="s">
        <v>123</v>
      </c>
      <c r="E71" s="23" t="s">
        <v>124</v>
      </c>
      <c r="F71" s="63" t="e">
        <f t="shared" ref="F71" si="43">SUM(F72+F73+F74)</f>
        <v>#REF!</v>
      </c>
      <c r="G71" s="63">
        <f t="shared" ref="G71" si="44">SUM(G72+G73+G74)</f>
        <v>175000</v>
      </c>
      <c r="H71" s="113">
        <f t="shared" ref="H71" si="45">SUM(H72+H73+H74)</f>
        <v>159811.37</v>
      </c>
      <c r="I71" s="112">
        <f t="shared" si="10"/>
        <v>91.320782857142859</v>
      </c>
    </row>
    <row r="72" spans="1:9" s="16" customFormat="1" ht="13.5">
      <c r="A72" s="25"/>
      <c r="B72" s="25"/>
      <c r="C72" s="25">
        <v>722515</v>
      </c>
      <c r="D72" s="26" t="s">
        <v>125</v>
      </c>
      <c r="E72" s="27" t="s">
        <v>126</v>
      </c>
      <c r="F72" s="65" t="e">
        <f>(#REF!/12)*9</f>
        <v>#REF!</v>
      </c>
      <c r="G72" s="65">
        <v>10000</v>
      </c>
      <c r="H72" s="114">
        <v>12609.48</v>
      </c>
      <c r="I72" s="112">
        <f t="shared" si="10"/>
        <v>126.09479999999999</v>
      </c>
    </row>
    <row r="73" spans="1:9" s="16" customFormat="1" ht="13.5">
      <c r="A73" s="25"/>
      <c r="B73" s="25"/>
      <c r="C73" s="25">
        <v>722516</v>
      </c>
      <c r="D73" s="26" t="s">
        <v>127</v>
      </c>
      <c r="E73" s="27" t="s">
        <v>128</v>
      </c>
      <c r="F73" s="65" t="e">
        <f>(#REF!/12)*9</f>
        <v>#REF!</v>
      </c>
      <c r="G73" s="65">
        <v>70000</v>
      </c>
      <c r="H73" s="114">
        <v>28526</v>
      </c>
      <c r="I73" s="112">
        <f t="shared" si="10"/>
        <v>40.751428571428569</v>
      </c>
    </row>
    <row r="74" spans="1:9" s="16" customFormat="1" ht="13.5">
      <c r="A74" s="25"/>
      <c r="B74" s="25"/>
      <c r="C74" s="25">
        <v>722518</v>
      </c>
      <c r="D74" s="26" t="s">
        <v>129</v>
      </c>
      <c r="E74" s="27" t="s">
        <v>130</v>
      </c>
      <c r="F74" s="65" t="e">
        <f>(#REF!/12)*9</f>
        <v>#REF!</v>
      </c>
      <c r="G74" s="87">
        <v>95000</v>
      </c>
      <c r="H74" s="125">
        <v>118675.89</v>
      </c>
      <c r="I74" s="112">
        <f t="shared" si="10"/>
        <v>124.92198947368421</v>
      </c>
    </row>
    <row r="75" spans="1:9" s="24" customFormat="1" ht="13.5">
      <c r="A75" s="21"/>
      <c r="B75" s="21">
        <v>722530</v>
      </c>
      <c r="C75" s="21"/>
      <c r="D75" s="22" t="s">
        <v>131</v>
      </c>
      <c r="E75" s="23" t="s">
        <v>132</v>
      </c>
      <c r="F75" s="63" t="e">
        <f t="shared" ref="F75" si="46">SUM(F76+F77+F78)</f>
        <v>#REF!</v>
      </c>
      <c r="G75" s="63">
        <f t="shared" ref="G75" si="47">SUM(G76+G77+G78)</f>
        <v>411000</v>
      </c>
      <c r="H75" s="113">
        <f t="shared" ref="H75" si="48">SUM(H76+H77+H78)</f>
        <v>475153.41</v>
      </c>
      <c r="I75" s="112">
        <f t="shared" si="10"/>
        <v>115.60910218978101</v>
      </c>
    </row>
    <row r="76" spans="1:9" s="16" customFormat="1" ht="13.5">
      <c r="A76" s="25"/>
      <c r="B76" s="25"/>
      <c r="C76" s="25">
        <v>722531</v>
      </c>
      <c r="D76" s="26" t="s">
        <v>133</v>
      </c>
      <c r="E76" s="27" t="s">
        <v>134</v>
      </c>
      <c r="F76" s="65" t="e">
        <f>(#REF!/12)*9</f>
        <v>#REF!</v>
      </c>
      <c r="G76" s="65">
        <v>130000</v>
      </c>
      <c r="H76" s="114">
        <v>132732.25</v>
      </c>
      <c r="I76" s="112">
        <f t="shared" ref="I76:I116" si="49">SUM(H76/(G76/100))</f>
        <v>102.10173076923077</v>
      </c>
    </row>
    <row r="77" spans="1:9" s="16" customFormat="1" ht="13.5">
      <c r="A77" s="25"/>
      <c r="B77" s="25"/>
      <c r="C77" s="25">
        <v>722532</v>
      </c>
      <c r="D77" s="26" t="s">
        <v>135</v>
      </c>
      <c r="E77" s="27" t="s">
        <v>136</v>
      </c>
      <c r="F77" s="65" t="e">
        <f>(#REF!/12)*9</f>
        <v>#REF!</v>
      </c>
      <c r="G77" s="65">
        <v>280000</v>
      </c>
      <c r="H77" s="114">
        <v>306743.23</v>
      </c>
      <c r="I77" s="112">
        <f t="shared" si="49"/>
        <v>109.55115357142857</v>
      </c>
    </row>
    <row r="78" spans="1:9" s="16" customFormat="1" ht="13.5">
      <c r="A78" s="25"/>
      <c r="B78" s="25"/>
      <c r="C78" s="25">
        <v>722538</v>
      </c>
      <c r="D78" s="26" t="s">
        <v>137</v>
      </c>
      <c r="E78" s="27" t="s">
        <v>138</v>
      </c>
      <c r="F78" s="65" t="e">
        <f>(#REF!/12)*9</f>
        <v>#REF!</v>
      </c>
      <c r="G78" s="65">
        <v>1000</v>
      </c>
      <c r="H78" s="114">
        <v>35677.93</v>
      </c>
      <c r="I78" s="112">
        <f t="shared" si="49"/>
        <v>3567.7930000000001</v>
      </c>
    </row>
    <row r="79" spans="1:9" s="24" customFormat="1" ht="13.5">
      <c r="A79" s="21"/>
      <c r="B79" s="21">
        <v>722550</v>
      </c>
      <c r="C79" s="21"/>
      <c r="D79" s="22" t="s">
        <v>139</v>
      </c>
      <c r="E79" s="23" t="s">
        <v>140</v>
      </c>
      <c r="F79" s="63" t="e">
        <f>SUM(F80)</f>
        <v>#REF!</v>
      </c>
      <c r="G79" s="63">
        <f>SUM(G80)</f>
        <v>350000</v>
      </c>
      <c r="H79" s="113">
        <f>SUM(H80)</f>
        <v>296346.53999999998</v>
      </c>
      <c r="I79" s="112">
        <f t="shared" si="49"/>
        <v>84.670439999999999</v>
      </c>
    </row>
    <row r="80" spans="1:9" s="24" customFormat="1" ht="13.5">
      <c r="A80" s="21"/>
      <c r="B80" s="21"/>
      <c r="C80" s="32">
        <v>722554</v>
      </c>
      <c r="D80" s="26" t="s">
        <v>141</v>
      </c>
      <c r="E80" s="27" t="s">
        <v>140</v>
      </c>
      <c r="F80" s="65" t="e">
        <f>(#REF!/12)*9</f>
        <v>#REF!</v>
      </c>
      <c r="G80" s="87">
        <v>350000</v>
      </c>
      <c r="H80" s="125">
        <v>296346.53999999998</v>
      </c>
      <c r="I80" s="112">
        <f t="shared" si="49"/>
        <v>84.670439999999999</v>
      </c>
    </row>
    <row r="81" spans="1:9" s="24" customFormat="1" ht="13.5">
      <c r="A81" s="21"/>
      <c r="B81" s="21">
        <v>722580</v>
      </c>
      <c r="C81" s="21"/>
      <c r="D81" s="22" t="s">
        <v>142</v>
      </c>
      <c r="E81" s="23" t="s">
        <v>143</v>
      </c>
      <c r="F81" s="63" t="e">
        <f t="shared" ref="F81" si="50">SUM(F82+F83+F84+F85)</f>
        <v>#REF!</v>
      </c>
      <c r="G81" s="63">
        <f t="shared" ref="G81" si="51">SUM(G82+G83+G84+G85)</f>
        <v>651500</v>
      </c>
      <c r="H81" s="113">
        <f t="shared" ref="H81" si="52">SUM(H82+H83+H84+H85)</f>
        <v>61830.09</v>
      </c>
      <c r="I81" s="112">
        <f t="shared" si="49"/>
        <v>9.4904205679201841</v>
      </c>
    </row>
    <row r="82" spans="1:9" s="16" customFormat="1" ht="13.5">
      <c r="A82" s="25"/>
      <c r="B82" s="25"/>
      <c r="C82" s="25">
        <v>722581</v>
      </c>
      <c r="D82" s="26" t="s">
        <v>144</v>
      </c>
      <c r="E82" s="27" t="s">
        <v>145</v>
      </c>
      <c r="F82" s="65" t="e">
        <f>(#REF!/12)*9</f>
        <v>#REF!</v>
      </c>
      <c r="G82" s="87">
        <v>620000</v>
      </c>
      <c r="H82" s="125">
        <v>50123.67</v>
      </c>
      <c r="I82" s="112">
        <f t="shared" si="49"/>
        <v>8.0844629032258055</v>
      </c>
    </row>
    <row r="83" spans="1:9" s="16" customFormat="1" ht="13.5">
      <c r="A83" s="25"/>
      <c r="B83" s="25"/>
      <c r="C83" s="25">
        <v>722582</v>
      </c>
      <c r="D83" s="26" t="s">
        <v>146</v>
      </c>
      <c r="E83" s="27" t="s">
        <v>147</v>
      </c>
      <c r="F83" s="65" t="e">
        <f>(#REF!/12)*9</f>
        <v>#REF!</v>
      </c>
      <c r="G83" s="87">
        <v>30000</v>
      </c>
      <c r="H83" s="125">
        <v>11706.42</v>
      </c>
      <c r="I83" s="112">
        <f t="shared" si="49"/>
        <v>39.0214</v>
      </c>
    </row>
    <row r="84" spans="1:9" s="16" customFormat="1" ht="13.5">
      <c r="A84" s="32"/>
      <c r="B84" s="32"/>
      <c r="C84" s="32">
        <v>722583</v>
      </c>
      <c r="D84" s="33" t="s">
        <v>148</v>
      </c>
      <c r="E84" s="34" t="s">
        <v>149</v>
      </c>
      <c r="F84" s="65" t="e">
        <f>(#REF!/12)*9</f>
        <v>#REF!</v>
      </c>
      <c r="G84" s="92">
        <v>1000</v>
      </c>
      <c r="H84" s="126">
        <v>0</v>
      </c>
      <c r="I84" s="112">
        <f t="shared" si="49"/>
        <v>0</v>
      </c>
    </row>
    <row r="85" spans="1:9" s="16" customFormat="1" ht="13.5">
      <c r="A85" s="32"/>
      <c r="B85" s="32"/>
      <c r="C85" s="32">
        <v>722584</v>
      </c>
      <c r="D85" s="33" t="s">
        <v>150</v>
      </c>
      <c r="E85" s="34" t="s">
        <v>353</v>
      </c>
      <c r="F85" s="65" t="e">
        <f>(#REF!/12)*9</f>
        <v>#REF!</v>
      </c>
      <c r="G85" s="92">
        <v>500</v>
      </c>
      <c r="H85" s="126">
        <v>0</v>
      </c>
      <c r="I85" s="112">
        <f t="shared" si="49"/>
        <v>0</v>
      </c>
    </row>
    <row r="86" spans="1:9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3" t="e">
        <f t="shared" ref="F86:H86" si="53">SUM(F87)</f>
        <v>#REF!</v>
      </c>
      <c r="G86" s="63">
        <f t="shared" si="53"/>
        <v>27500</v>
      </c>
      <c r="H86" s="113">
        <f t="shared" si="53"/>
        <v>28238.7</v>
      </c>
      <c r="I86" s="112">
        <f t="shared" si="49"/>
        <v>102.68618181818182</v>
      </c>
    </row>
    <row r="87" spans="1:9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3" t="e">
        <f t="shared" ref="F87" si="54">SUM(F88+F89)</f>
        <v>#REF!</v>
      </c>
      <c r="G87" s="63">
        <f t="shared" ref="G87" si="55">SUM(G88+G89)</f>
        <v>27500</v>
      </c>
      <c r="H87" s="113">
        <f t="shared" ref="H87" si="56">SUM(H88+H89)</f>
        <v>28238.7</v>
      </c>
      <c r="I87" s="112">
        <f t="shared" si="49"/>
        <v>102.68618181818182</v>
      </c>
    </row>
    <row r="88" spans="1:9" s="16" customFormat="1" ht="13.5">
      <c r="A88" s="25"/>
      <c r="B88" s="25"/>
      <c r="C88" s="32">
        <v>722612</v>
      </c>
      <c r="D88" s="26" t="s">
        <v>155</v>
      </c>
      <c r="E88" s="27" t="s">
        <v>156</v>
      </c>
      <c r="F88" s="65" t="e">
        <f>(#REF!/12)*9</f>
        <v>#REF!</v>
      </c>
      <c r="G88" s="65">
        <v>26500</v>
      </c>
      <c r="H88" s="114">
        <v>27813.7</v>
      </c>
      <c r="I88" s="112">
        <f t="shared" si="49"/>
        <v>104.95735849056604</v>
      </c>
    </row>
    <row r="89" spans="1:9" s="24" customFormat="1" ht="13.5">
      <c r="A89" s="21"/>
      <c r="B89" s="21"/>
      <c r="C89" s="32">
        <v>722613</v>
      </c>
      <c r="D89" s="26" t="s">
        <v>157</v>
      </c>
      <c r="E89" s="27" t="s">
        <v>154</v>
      </c>
      <c r="F89" s="65" t="e">
        <f>(#REF!/12)*9</f>
        <v>#REF!</v>
      </c>
      <c r="G89" s="65">
        <v>1000</v>
      </c>
      <c r="H89" s="114">
        <v>425</v>
      </c>
      <c r="I89" s="112">
        <f t="shared" si="49"/>
        <v>42.5</v>
      </c>
    </row>
    <row r="90" spans="1:9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3" t="e">
        <f t="shared" ref="F90:H90" si="57">SUM(F91)</f>
        <v>#REF!</v>
      </c>
      <c r="G90" s="63">
        <f t="shared" si="57"/>
        <v>1320000</v>
      </c>
      <c r="H90" s="113">
        <f t="shared" si="57"/>
        <v>1150738.78</v>
      </c>
      <c r="I90" s="112">
        <f t="shared" si="49"/>
        <v>87.177180303030312</v>
      </c>
    </row>
    <row r="91" spans="1:9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3" t="e">
        <f>SUM(F92+F93)</f>
        <v>#REF!</v>
      </c>
      <c r="G91" s="63">
        <f>SUM(G92+G93)</f>
        <v>1320000</v>
      </c>
      <c r="H91" s="113">
        <f>SUM(H92+H93)</f>
        <v>1150738.78</v>
      </c>
      <c r="I91" s="112">
        <f t="shared" si="49"/>
        <v>87.177180303030312</v>
      </c>
    </row>
    <row r="92" spans="1:9" s="24" customFormat="1" ht="13.5">
      <c r="A92" s="21"/>
      <c r="B92" s="21"/>
      <c r="C92" s="32">
        <v>722791</v>
      </c>
      <c r="D92" s="26" t="s">
        <v>162</v>
      </c>
      <c r="E92" s="27" t="s">
        <v>474</v>
      </c>
      <c r="F92" s="65" t="e">
        <f>(#REF!/12)*9</f>
        <v>#REF!</v>
      </c>
      <c r="G92" s="65">
        <v>220000</v>
      </c>
      <c r="H92" s="114">
        <v>159974.87</v>
      </c>
      <c r="I92" s="112">
        <f t="shared" si="49"/>
        <v>72.715850000000003</v>
      </c>
    </row>
    <row r="93" spans="1:9" s="24" customFormat="1" ht="13.5">
      <c r="A93" s="21"/>
      <c r="B93" s="21"/>
      <c r="C93" s="32">
        <v>722791</v>
      </c>
      <c r="D93" s="26" t="s">
        <v>354</v>
      </c>
      <c r="E93" s="27" t="s">
        <v>359</v>
      </c>
      <c r="F93" s="65" t="e">
        <f>(#REF!/12)*9</f>
        <v>#REF!</v>
      </c>
      <c r="G93" s="65">
        <v>1100000</v>
      </c>
      <c r="H93" s="114">
        <v>990763.91</v>
      </c>
      <c r="I93" s="112">
        <f t="shared" si="49"/>
        <v>90.069446363636374</v>
      </c>
    </row>
    <row r="94" spans="1:9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3" t="e">
        <f t="shared" ref="F94:H95" si="58">SUM(F95)</f>
        <v>#REF!</v>
      </c>
      <c r="G94" s="63">
        <f t="shared" si="58"/>
        <v>10000</v>
      </c>
      <c r="H94" s="113">
        <f t="shared" si="58"/>
        <v>12892.5</v>
      </c>
      <c r="I94" s="112">
        <f t="shared" si="49"/>
        <v>128.92500000000001</v>
      </c>
    </row>
    <row r="95" spans="1:9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3" t="e">
        <f t="shared" si="58"/>
        <v>#REF!</v>
      </c>
      <c r="G95" s="63">
        <f t="shared" si="58"/>
        <v>10000</v>
      </c>
      <c r="H95" s="113">
        <f t="shared" si="58"/>
        <v>12892.5</v>
      </c>
      <c r="I95" s="112">
        <f t="shared" si="49"/>
        <v>128.92500000000001</v>
      </c>
    </row>
    <row r="96" spans="1:9" s="16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5" t="e">
        <f>(#REF!/12)*9</f>
        <v>#REF!</v>
      </c>
      <c r="G96" s="65">
        <v>10000</v>
      </c>
      <c r="H96" s="114">
        <v>12892.5</v>
      </c>
      <c r="I96" s="112">
        <f t="shared" si="49"/>
        <v>128.92500000000001</v>
      </c>
    </row>
    <row r="97" spans="1:9" s="24" customFormat="1" ht="13.5">
      <c r="A97" s="21">
        <v>730000</v>
      </c>
      <c r="B97" s="21"/>
      <c r="C97" s="21"/>
      <c r="D97" s="22" t="s">
        <v>169</v>
      </c>
      <c r="E97" s="23" t="s">
        <v>311</v>
      </c>
      <c r="F97" s="63" t="e">
        <f t="shared" ref="F97:H98" si="59">SUM(F98)</f>
        <v>#REF!</v>
      </c>
      <c r="G97" s="63">
        <f t="shared" si="59"/>
        <v>8416200</v>
      </c>
      <c r="H97" s="113">
        <f t="shared" si="59"/>
        <v>9012114.8599999994</v>
      </c>
      <c r="I97" s="112">
        <f t="shared" si="49"/>
        <v>107.08056914046719</v>
      </c>
    </row>
    <row r="98" spans="1:9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5" t="e">
        <f t="shared" si="59"/>
        <v>#REF!</v>
      </c>
      <c r="G98" s="65">
        <f t="shared" si="59"/>
        <v>8416200</v>
      </c>
      <c r="H98" s="114">
        <f t="shared" si="59"/>
        <v>9012114.8599999994</v>
      </c>
      <c r="I98" s="112">
        <f t="shared" si="49"/>
        <v>107.08056914046719</v>
      </c>
    </row>
    <row r="99" spans="1:9" s="16" customFormat="1" ht="13.5">
      <c r="A99" s="25"/>
      <c r="B99" s="25">
        <v>732100</v>
      </c>
      <c r="C99" s="25"/>
      <c r="D99" s="22" t="s">
        <v>172</v>
      </c>
      <c r="E99" s="27" t="s">
        <v>312</v>
      </c>
      <c r="F99" s="65" t="e">
        <f>SUM(F100+F101+F102)</f>
        <v>#REF!</v>
      </c>
      <c r="G99" s="65">
        <f>SUM(G100+G101+G102)</f>
        <v>8416200</v>
      </c>
      <c r="H99" s="114">
        <f>SUM(H100+H101+H102)</f>
        <v>9012114.8599999994</v>
      </c>
      <c r="I99" s="112">
        <f t="shared" si="49"/>
        <v>107.08056914046719</v>
      </c>
    </row>
    <row r="100" spans="1:9" s="16" customFormat="1" ht="13.5">
      <c r="A100" s="25"/>
      <c r="B100" s="25"/>
      <c r="C100" s="25">
        <v>732110</v>
      </c>
      <c r="D100" s="26" t="s">
        <v>173</v>
      </c>
      <c r="E100" s="27" t="s">
        <v>365</v>
      </c>
      <c r="F100" s="65" t="e">
        <f>(#REF!/12)*9</f>
        <v>#REF!</v>
      </c>
      <c r="G100" s="65">
        <v>3066200</v>
      </c>
      <c r="H100" s="114">
        <v>3312674.19</v>
      </c>
      <c r="I100" s="112">
        <f t="shared" si="49"/>
        <v>108.03842508642619</v>
      </c>
    </row>
    <row r="101" spans="1:9" s="16" customFormat="1" ht="13.5">
      <c r="A101" s="25"/>
      <c r="B101" s="25"/>
      <c r="C101" s="25">
        <v>732110</v>
      </c>
      <c r="D101" s="26" t="s">
        <v>405</v>
      </c>
      <c r="E101" s="27" t="s">
        <v>437</v>
      </c>
      <c r="F101" s="65" t="e">
        <f>(#REF!/12)*9</f>
        <v>#REF!</v>
      </c>
      <c r="G101" s="65">
        <v>350000</v>
      </c>
      <c r="H101" s="114">
        <v>714186.23</v>
      </c>
      <c r="I101" s="112">
        <f t="shared" si="49"/>
        <v>204.05320857142857</v>
      </c>
    </row>
    <row r="102" spans="1:9" s="16" customFormat="1" ht="13.5">
      <c r="A102" s="25"/>
      <c r="B102" s="25"/>
      <c r="C102" s="25">
        <v>732110</v>
      </c>
      <c r="D102" s="26" t="s">
        <v>457</v>
      </c>
      <c r="E102" s="27" t="s">
        <v>174</v>
      </c>
      <c r="F102" s="65" t="e">
        <f>(#REF!/12)*9</f>
        <v>#REF!</v>
      </c>
      <c r="G102" s="65">
        <v>5000000</v>
      </c>
      <c r="H102" s="114">
        <v>4985254.4400000004</v>
      </c>
      <c r="I102" s="112">
        <f t="shared" si="49"/>
        <v>99.705088800000013</v>
      </c>
    </row>
    <row r="103" spans="1:9" s="24" customFormat="1" ht="13.5">
      <c r="A103" s="21">
        <v>740000</v>
      </c>
      <c r="B103" s="21"/>
      <c r="C103" s="21"/>
      <c r="D103" s="22" t="s">
        <v>310</v>
      </c>
      <c r="E103" s="23" t="s">
        <v>428</v>
      </c>
      <c r="F103" s="63" t="e">
        <f t="shared" ref="F103:H104" si="60">SUM(F104)</f>
        <v>#REF!</v>
      </c>
      <c r="G103" s="63">
        <f t="shared" si="60"/>
        <v>3082600</v>
      </c>
      <c r="H103" s="113">
        <f t="shared" si="60"/>
        <v>1659774.46</v>
      </c>
      <c r="I103" s="112">
        <f t="shared" si="49"/>
        <v>53.843329007980273</v>
      </c>
    </row>
    <row r="104" spans="1:9" s="24" customFormat="1" ht="13.5">
      <c r="A104" s="21">
        <v>742000</v>
      </c>
      <c r="B104" s="21"/>
      <c r="C104" s="21"/>
      <c r="D104" s="22" t="s">
        <v>429</v>
      </c>
      <c r="E104" s="21" t="s">
        <v>171</v>
      </c>
      <c r="F104" s="65" t="e">
        <f t="shared" si="60"/>
        <v>#REF!</v>
      </c>
      <c r="G104" s="65">
        <f t="shared" si="60"/>
        <v>3082600</v>
      </c>
      <c r="H104" s="114">
        <f t="shared" si="60"/>
        <v>1659774.46</v>
      </c>
      <c r="I104" s="112">
        <f t="shared" si="49"/>
        <v>53.843329007980273</v>
      </c>
    </row>
    <row r="105" spans="1:9" s="16" customFormat="1" ht="13.5">
      <c r="A105" s="25"/>
      <c r="B105" s="25">
        <v>742100</v>
      </c>
      <c r="C105" s="25"/>
      <c r="D105" s="22" t="s">
        <v>430</v>
      </c>
      <c r="E105" s="27" t="s">
        <v>431</v>
      </c>
      <c r="F105" s="65" t="e">
        <f t="shared" ref="F105:H105" si="61">SUM(F106)</f>
        <v>#REF!</v>
      </c>
      <c r="G105" s="65">
        <f t="shared" si="61"/>
        <v>3082600</v>
      </c>
      <c r="H105" s="114">
        <f t="shared" si="61"/>
        <v>1659774.46</v>
      </c>
      <c r="I105" s="112">
        <f t="shared" si="49"/>
        <v>53.843329007980273</v>
      </c>
    </row>
    <row r="106" spans="1:9" s="16" customFormat="1" ht="13.5">
      <c r="A106" s="25"/>
      <c r="B106" s="25"/>
      <c r="C106" s="25">
        <v>742110</v>
      </c>
      <c r="D106" s="26" t="s">
        <v>433</v>
      </c>
      <c r="E106" s="27" t="s">
        <v>432</v>
      </c>
      <c r="F106" s="65" t="e">
        <f>(#REF!/12)*9</f>
        <v>#REF!</v>
      </c>
      <c r="G106" s="65">
        <v>3082600</v>
      </c>
      <c r="H106" s="114">
        <v>1659774.46</v>
      </c>
      <c r="I106" s="112">
        <f t="shared" si="49"/>
        <v>53.843329007980273</v>
      </c>
    </row>
    <row r="107" spans="1:9" s="24" customFormat="1" ht="12.75" customHeight="1">
      <c r="A107" s="21">
        <v>700000</v>
      </c>
      <c r="B107" s="21"/>
      <c r="C107" s="21"/>
      <c r="D107" s="22"/>
      <c r="E107" s="28" t="s">
        <v>351</v>
      </c>
      <c r="F107" s="63" t="e">
        <f>SUM(F8+F34+F97+F103)</f>
        <v>#REF!</v>
      </c>
      <c r="G107" s="63">
        <f>SUM(G8+G34+G97+G103)</f>
        <v>29775000</v>
      </c>
      <c r="H107" s="113">
        <f>SUM(H8+H34+H97+H103)</f>
        <v>29018819.440000001</v>
      </c>
      <c r="I107" s="112">
        <f t="shared" si="49"/>
        <v>97.460350764063818</v>
      </c>
    </row>
    <row r="108" spans="1:9" s="24" customFormat="1" ht="13.5" hidden="1">
      <c r="A108" s="21"/>
      <c r="B108" s="21"/>
      <c r="C108" s="21"/>
      <c r="D108" s="22" t="s">
        <v>175</v>
      </c>
      <c r="E108" s="23" t="s">
        <v>176</v>
      </c>
      <c r="F108" s="63">
        <f t="shared" ref="F108" si="62">SUM(F109+F110+F111)</f>
        <v>0</v>
      </c>
      <c r="G108" s="63">
        <f t="shared" ref="G108" si="63">SUM(G109+G110+G111)</f>
        <v>0</v>
      </c>
      <c r="H108" s="113">
        <f t="shared" ref="H108" si="64">SUM(H109+H110+H111)</f>
        <v>0</v>
      </c>
      <c r="I108" s="112" t="e">
        <f t="shared" si="49"/>
        <v>#DIV/0!</v>
      </c>
    </row>
    <row r="109" spans="1:9" s="24" customFormat="1" ht="13.5" hidden="1">
      <c r="A109" s="21"/>
      <c r="B109" s="21"/>
      <c r="C109" s="21"/>
      <c r="D109" s="22">
        <v>1</v>
      </c>
      <c r="E109" s="23" t="s">
        <v>177</v>
      </c>
      <c r="F109" s="63">
        <v>0</v>
      </c>
      <c r="G109" s="63">
        <v>0</v>
      </c>
      <c r="H109" s="113">
        <v>0</v>
      </c>
      <c r="I109" s="112" t="e">
        <f t="shared" si="49"/>
        <v>#DIV/0!</v>
      </c>
    </row>
    <row r="110" spans="1:9" s="24" customFormat="1" ht="13.5" hidden="1">
      <c r="A110" s="21"/>
      <c r="B110" s="21"/>
      <c r="C110" s="21"/>
      <c r="D110" s="22">
        <v>2</v>
      </c>
      <c r="E110" s="23" t="s">
        <v>178</v>
      </c>
      <c r="F110" s="63">
        <v>0</v>
      </c>
      <c r="G110" s="63">
        <v>0</v>
      </c>
      <c r="H110" s="113">
        <v>0</v>
      </c>
      <c r="I110" s="112" t="e">
        <f t="shared" si="49"/>
        <v>#DIV/0!</v>
      </c>
    </row>
    <row r="111" spans="1:9" s="24" customFormat="1" ht="13.5" hidden="1">
      <c r="A111" s="21"/>
      <c r="B111" s="21"/>
      <c r="C111" s="21"/>
      <c r="D111" s="22">
        <v>3</v>
      </c>
      <c r="E111" s="23" t="s">
        <v>179</v>
      </c>
      <c r="F111" s="63">
        <v>0</v>
      </c>
      <c r="G111" s="63">
        <v>0</v>
      </c>
      <c r="H111" s="113">
        <v>0</v>
      </c>
      <c r="I111" s="112" t="e">
        <f t="shared" si="49"/>
        <v>#DIV/0!</v>
      </c>
    </row>
    <row r="112" spans="1:9" s="35" customFormat="1" ht="13.5" hidden="1">
      <c r="A112" s="21"/>
      <c r="B112" s="21"/>
      <c r="C112" s="21"/>
      <c r="D112" s="22"/>
      <c r="E112" s="23" t="s">
        <v>180</v>
      </c>
      <c r="F112" s="63" t="e">
        <f t="shared" ref="F112" si="65">SUM(F107+F108)</f>
        <v>#REF!</v>
      </c>
      <c r="G112" s="63">
        <f t="shared" ref="G112" si="66">SUM(G107+G108)</f>
        <v>29775000</v>
      </c>
      <c r="H112" s="113">
        <f t="shared" ref="H112" si="67">SUM(H107+H108)</f>
        <v>29018819.440000001</v>
      </c>
      <c r="I112" s="112">
        <f t="shared" si="49"/>
        <v>97.460350764063818</v>
      </c>
    </row>
    <row r="113" spans="1:9" s="16" customFormat="1" ht="12.75">
      <c r="A113" s="10"/>
      <c r="B113" s="13"/>
      <c r="C113" s="13"/>
      <c r="D113" s="14"/>
      <c r="E113" s="15" t="s">
        <v>463</v>
      </c>
      <c r="F113" s="61"/>
      <c r="G113" s="61"/>
      <c r="H113" s="111"/>
      <c r="I113" s="111"/>
    </row>
    <row r="114" spans="1:9" s="35" customFormat="1" ht="13.5">
      <c r="A114" s="21">
        <v>814000</v>
      </c>
      <c r="B114" s="21"/>
      <c r="C114" s="21"/>
      <c r="D114" s="22" t="s">
        <v>464</v>
      </c>
      <c r="E114" s="23" t="s">
        <v>411</v>
      </c>
      <c r="F114" s="65" t="e">
        <f>(#REF!/12)*9</f>
        <v>#REF!</v>
      </c>
      <c r="G114" s="63">
        <v>2500000</v>
      </c>
      <c r="H114" s="113">
        <v>1601387.41</v>
      </c>
      <c r="I114" s="112">
        <f t="shared" si="49"/>
        <v>64.055496399999996</v>
      </c>
    </row>
    <row r="115" spans="1:9" hidden="1">
      <c r="A115" s="21"/>
      <c r="B115" s="25"/>
      <c r="C115" s="25"/>
      <c r="D115" s="26"/>
      <c r="E115" s="27" t="s">
        <v>458</v>
      </c>
      <c r="F115" s="65">
        <v>0</v>
      </c>
      <c r="G115" s="65">
        <v>0</v>
      </c>
      <c r="H115" s="114">
        <v>0</v>
      </c>
      <c r="I115" s="112" t="e">
        <f t="shared" si="49"/>
        <v>#DIV/0!</v>
      </c>
    </row>
    <row r="116" spans="1:9" s="71" customFormat="1">
      <c r="A116" s="51"/>
      <c r="B116" s="51"/>
      <c r="C116" s="51"/>
      <c r="D116" s="73"/>
      <c r="E116" s="28" t="s">
        <v>378</v>
      </c>
      <c r="F116" s="70" t="e">
        <f>SUM(F107+F114)</f>
        <v>#REF!</v>
      </c>
      <c r="G116" s="70">
        <f>SUM(G107+G114)</f>
        <v>32275000</v>
      </c>
      <c r="H116" s="127">
        <f>SUM(H107+H114)</f>
        <v>30620206.850000001</v>
      </c>
      <c r="I116" s="112">
        <f t="shared" si="49"/>
        <v>94.872832997676227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zoomScale="150" zoomScaleNormal="150" workbookViewId="0">
      <selection activeCell="E1" sqref="E1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42578125" style="37" customWidth="1"/>
    <col min="5" max="5" width="64.85546875" style="36" customWidth="1"/>
    <col min="6" max="6" width="13.42578125" style="38" hidden="1" customWidth="1"/>
    <col min="7" max="7" width="13.42578125" style="38" customWidth="1"/>
    <col min="8" max="8" width="12.28515625" style="118" customWidth="1"/>
    <col min="9" max="9" width="9.140625" style="118" customWidth="1"/>
    <col min="215" max="215" width="6.85546875" customWidth="1"/>
    <col min="216" max="216" width="7.28515625" customWidth="1"/>
    <col min="217" max="217" width="9.28515625" customWidth="1"/>
    <col min="218" max="218" width="6.7109375" customWidth="1"/>
    <col min="219" max="219" width="59.7109375" customWidth="1"/>
    <col min="220" max="221" width="11.5703125" customWidth="1"/>
    <col min="222" max="222" width="12.5703125" customWidth="1"/>
    <col min="471" max="471" width="6.85546875" customWidth="1"/>
    <col min="472" max="472" width="7.28515625" customWidth="1"/>
    <col min="473" max="473" width="9.28515625" customWidth="1"/>
    <col min="474" max="474" width="6.7109375" customWidth="1"/>
    <col min="475" max="475" width="59.7109375" customWidth="1"/>
    <col min="476" max="477" width="11.5703125" customWidth="1"/>
    <col min="478" max="478" width="12.5703125" customWidth="1"/>
    <col min="727" max="727" width="6.85546875" customWidth="1"/>
    <col min="728" max="728" width="7.28515625" customWidth="1"/>
    <col min="729" max="729" width="9.28515625" customWidth="1"/>
    <col min="730" max="730" width="6.7109375" customWidth="1"/>
    <col min="731" max="731" width="59.7109375" customWidth="1"/>
    <col min="732" max="733" width="11.5703125" customWidth="1"/>
    <col min="734" max="734" width="12.5703125" customWidth="1"/>
    <col min="983" max="983" width="6.85546875" customWidth="1"/>
    <col min="984" max="984" width="7.28515625" customWidth="1"/>
    <col min="985" max="985" width="9.28515625" customWidth="1"/>
    <col min="986" max="986" width="6.7109375" customWidth="1"/>
    <col min="987" max="987" width="59.7109375" customWidth="1"/>
    <col min="988" max="989" width="11.5703125" customWidth="1"/>
    <col min="990" max="990" width="12.5703125" customWidth="1"/>
    <col min="1239" max="1239" width="6.85546875" customWidth="1"/>
    <col min="1240" max="1240" width="7.28515625" customWidth="1"/>
    <col min="1241" max="1241" width="9.28515625" customWidth="1"/>
    <col min="1242" max="1242" width="6.7109375" customWidth="1"/>
    <col min="1243" max="1243" width="59.7109375" customWidth="1"/>
    <col min="1244" max="1245" width="11.5703125" customWidth="1"/>
    <col min="1246" max="1246" width="12.5703125" customWidth="1"/>
    <col min="1495" max="1495" width="6.85546875" customWidth="1"/>
    <col min="1496" max="1496" width="7.28515625" customWidth="1"/>
    <col min="1497" max="1497" width="9.28515625" customWidth="1"/>
    <col min="1498" max="1498" width="6.7109375" customWidth="1"/>
    <col min="1499" max="1499" width="59.7109375" customWidth="1"/>
    <col min="1500" max="1501" width="11.5703125" customWidth="1"/>
    <col min="1502" max="1502" width="12.5703125" customWidth="1"/>
    <col min="1751" max="1751" width="6.85546875" customWidth="1"/>
    <col min="1752" max="1752" width="7.28515625" customWidth="1"/>
    <col min="1753" max="1753" width="9.28515625" customWidth="1"/>
    <col min="1754" max="1754" width="6.7109375" customWidth="1"/>
    <col min="1755" max="1755" width="59.7109375" customWidth="1"/>
    <col min="1756" max="1757" width="11.5703125" customWidth="1"/>
    <col min="1758" max="1758" width="12.5703125" customWidth="1"/>
    <col min="2007" max="2007" width="6.85546875" customWidth="1"/>
    <col min="2008" max="2008" width="7.28515625" customWidth="1"/>
    <col min="2009" max="2009" width="9.28515625" customWidth="1"/>
    <col min="2010" max="2010" width="6.7109375" customWidth="1"/>
    <col min="2011" max="2011" width="59.7109375" customWidth="1"/>
    <col min="2012" max="2013" width="11.5703125" customWidth="1"/>
    <col min="2014" max="2014" width="12.5703125" customWidth="1"/>
    <col min="2263" max="2263" width="6.85546875" customWidth="1"/>
    <col min="2264" max="2264" width="7.28515625" customWidth="1"/>
    <col min="2265" max="2265" width="9.28515625" customWidth="1"/>
    <col min="2266" max="2266" width="6.7109375" customWidth="1"/>
    <col min="2267" max="2267" width="59.7109375" customWidth="1"/>
    <col min="2268" max="2269" width="11.5703125" customWidth="1"/>
    <col min="2270" max="2270" width="12.5703125" customWidth="1"/>
    <col min="2519" max="2519" width="6.85546875" customWidth="1"/>
    <col min="2520" max="2520" width="7.28515625" customWidth="1"/>
    <col min="2521" max="2521" width="9.28515625" customWidth="1"/>
    <col min="2522" max="2522" width="6.7109375" customWidth="1"/>
    <col min="2523" max="2523" width="59.7109375" customWidth="1"/>
    <col min="2524" max="2525" width="11.5703125" customWidth="1"/>
    <col min="2526" max="2526" width="12.5703125" customWidth="1"/>
    <col min="2775" max="2775" width="6.85546875" customWidth="1"/>
    <col min="2776" max="2776" width="7.28515625" customWidth="1"/>
    <col min="2777" max="2777" width="9.28515625" customWidth="1"/>
    <col min="2778" max="2778" width="6.7109375" customWidth="1"/>
    <col min="2779" max="2779" width="59.7109375" customWidth="1"/>
    <col min="2780" max="2781" width="11.5703125" customWidth="1"/>
    <col min="2782" max="2782" width="12.5703125" customWidth="1"/>
    <col min="3031" max="3031" width="6.85546875" customWidth="1"/>
    <col min="3032" max="3032" width="7.28515625" customWidth="1"/>
    <col min="3033" max="3033" width="9.28515625" customWidth="1"/>
    <col min="3034" max="3034" width="6.7109375" customWidth="1"/>
    <col min="3035" max="3035" width="59.7109375" customWidth="1"/>
    <col min="3036" max="3037" width="11.5703125" customWidth="1"/>
    <col min="3038" max="3038" width="12.5703125" customWidth="1"/>
    <col min="3287" max="3287" width="6.85546875" customWidth="1"/>
    <col min="3288" max="3288" width="7.28515625" customWidth="1"/>
    <col min="3289" max="3289" width="9.28515625" customWidth="1"/>
    <col min="3290" max="3290" width="6.7109375" customWidth="1"/>
    <col min="3291" max="3291" width="59.7109375" customWidth="1"/>
    <col min="3292" max="3293" width="11.5703125" customWidth="1"/>
    <col min="3294" max="3294" width="12.5703125" customWidth="1"/>
    <col min="3543" max="3543" width="6.85546875" customWidth="1"/>
    <col min="3544" max="3544" width="7.28515625" customWidth="1"/>
    <col min="3545" max="3545" width="9.28515625" customWidth="1"/>
    <col min="3546" max="3546" width="6.7109375" customWidth="1"/>
    <col min="3547" max="3547" width="59.7109375" customWidth="1"/>
    <col min="3548" max="3549" width="11.5703125" customWidth="1"/>
    <col min="3550" max="3550" width="12.5703125" customWidth="1"/>
    <col min="3799" max="3799" width="6.85546875" customWidth="1"/>
    <col min="3800" max="3800" width="7.28515625" customWidth="1"/>
    <col min="3801" max="3801" width="9.28515625" customWidth="1"/>
    <col min="3802" max="3802" width="6.7109375" customWidth="1"/>
    <col min="3803" max="3803" width="59.7109375" customWidth="1"/>
    <col min="3804" max="3805" width="11.5703125" customWidth="1"/>
    <col min="3806" max="3806" width="12.5703125" customWidth="1"/>
    <col min="4055" max="4055" width="6.85546875" customWidth="1"/>
    <col min="4056" max="4056" width="7.28515625" customWidth="1"/>
    <col min="4057" max="4057" width="9.28515625" customWidth="1"/>
    <col min="4058" max="4058" width="6.7109375" customWidth="1"/>
    <col min="4059" max="4059" width="59.7109375" customWidth="1"/>
    <col min="4060" max="4061" width="11.5703125" customWidth="1"/>
    <col min="4062" max="4062" width="12.5703125" customWidth="1"/>
    <col min="4311" max="4311" width="6.85546875" customWidth="1"/>
    <col min="4312" max="4312" width="7.28515625" customWidth="1"/>
    <col min="4313" max="4313" width="9.28515625" customWidth="1"/>
    <col min="4314" max="4314" width="6.7109375" customWidth="1"/>
    <col min="4315" max="4315" width="59.7109375" customWidth="1"/>
    <col min="4316" max="4317" width="11.5703125" customWidth="1"/>
    <col min="4318" max="4318" width="12.5703125" customWidth="1"/>
    <col min="4567" max="4567" width="6.85546875" customWidth="1"/>
    <col min="4568" max="4568" width="7.28515625" customWidth="1"/>
    <col min="4569" max="4569" width="9.28515625" customWidth="1"/>
    <col min="4570" max="4570" width="6.7109375" customWidth="1"/>
    <col min="4571" max="4571" width="59.7109375" customWidth="1"/>
    <col min="4572" max="4573" width="11.5703125" customWidth="1"/>
    <col min="4574" max="4574" width="12.5703125" customWidth="1"/>
    <col min="4823" max="4823" width="6.85546875" customWidth="1"/>
    <col min="4824" max="4824" width="7.28515625" customWidth="1"/>
    <col min="4825" max="4825" width="9.28515625" customWidth="1"/>
    <col min="4826" max="4826" width="6.7109375" customWidth="1"/>
    <col min="4827" max="4827" width="59.7109375" customWidth="1"/>
    <col min="4828" max="4829" width="11.5703125" customWidth="1"/>
    <col min="4830" max="4830" width="12.5703125" customWidth="1"/>
    <col min="5079" max="5079" width="6.85546875" customWidth="1"/>
    <col min="5080" max="5080" width="7.28515625" customWidth="1"/>
    <col min="5081" max="5081" width="9.28515625" customWidth="1"/>
    <col min="5082" max="5082" width="6.7109375" customWidth="1"/>
    <col min="5083" max="5083" width="59.7109375" customWidth="1"/>
    <col min="5084" max="5085" width="11.5703125" customWidth="1"/>
    <col min="5086" max="5086" width="12.5703125" customWidth="1"/>
    <col min="5335" max="5335" width="6.85546875" customWidth="1"/>
    <col min="5336" max="5336" width="7.28515625" customWidth="1"/>
    <col min="5337" max="5337" width="9.28515625" customWidth="1"/>
    <col min="5338" max="5338" width="6.7109375" customWidth="1"/>
    <col min="5339" max="5339" width="59.7109375" customWidth="1"/>
    <col min="5340" max="5341" width="11.5703125" customWidth="1"/>
    <col min="5342" max="5342" width="12.5703125" customWidth="1"/>
    <col min="5591" max="5591" width="6.85546875" customWidth="1"/>
    <col min="5592" max="5592" width="7.28515625" customWidth="1"/>
    <col min="5593" max="5593" width="9.28515625" customWidth="1"/>
    <col min="5594" max="5594" width="6.7109375" customWidth="1"/>
    <col min="5595" max="5595" width="59.7109375" customWidth="1"/>
    <col min="5596" max="5597" width="11.5703125" customWidth="1"/>
    <col min="5598" max="5598" width="12.5703125" customWidth="1"/>
    <col min="5847" max="5847" width="6.85546875" customWidth="1"/>
    <col min="5848" max="5848" width="7.28515625" customWidth="1"/>
    <col min="5849" max="5849" width="9.28515625" customWidth="1"/>
    <col min="5850" max="5850" width="6.7109375" customWidth="1"/>
    <col min="5851" max="5851" width="59.7109375" customWidth="1"/>
    <col min="5852" max="5853" width="11.5703125" customWidth="1"/>
    <col min="5854" max="5854" width="12.5703125" customWidth="1"/>
    <col min="6103" max="6103" width="6.85546875" customWidth="1"/>
    <col min="6104" max="6104" width="7.28515625" customWidth="1"/>
    <col min="6105" max="6105" width="9.28515625" customWidth="1"/>
    <col min="6106" max="6106" width="6.7109375" customWidth="1"/>
    <col min="6107" max="6107" width="59.7109375" customWidth="1"/>
    <col min="6108" max="6109" width="11.5703125" customWidth="1"/>
    <col min="6110" max="6110" width="12.5703125" customWidth="1"/>
    <col min="6359" max="6359" width="6.85546875" customWidth="1"/>
    <col min="6360" max="6360" width="7.28515625" customWidth="1"/>
    <col min="6361" max="6361" width="9.28515625" customWidth="1"/>
    <col min="6362" max="6362" width="6.7109375" customWidth="1"/>
    <col min="6363" max="6363" width="59.7109375" customWidth="1"/>
    <col min="6364" max="6365" width="11.5703125" customWidth="1"/>
    <col min="6366" max="6366" width="12.5703125" customWidth="1"/>
    <col min="6615" max="6615" width="6.85546875" customWidth="1"/>
    <col min="6616" max="6616" width="7.28515625" customWidth="1"/>
    <col min="6617" max="6617" width="9.28515625" customWidth="1"/>
    <col min="6618" max="6618" width="6.7109375" customWidth="1"/>
    <col min="6619" max="6619" width="59.7109375" customWidth="1"/>
    <col min="6620" max="6621" width="11.5703125" customWidth="1"/>
    <col min="6622" max="6622" width="12.5703125" customWidth="1"/>
    <col min="6871" max="6871" width="6.85546875" customWidth="1"/>
    <col min="6872" max="6872" width="7.28515625" customWidth="1"/>
    <col min="6873" max="6873" width="9.28515625" customWidth="1"/>
    <col min="6874" max="6874" width="6.7109375" customWidth="1"/>
    <col min="6875" max="6875" width="59.7109375" customWidth="1"/>
    <col min="6876" max="6877" width="11.5703125" customWidth="1"/>
    <col min="6878" max="6878" width="12.5703125" customWidth="1"/>
    <col min="7127" max="7127" width="6.85546875" customWidth="1"/>
    <col min="7128" max="7128" width="7.28515625" customWidth="1"/>
    <col min="7129" max="7129" width="9.28515625" customWidth="1"/>
    <col min="7130" max="7130" width="6.7109375" customWidth="1"/>
    <col min="7131" max="7131" width="59.7109375" customWidth="1"/>
    <col min="7132" max="7133" width="11.5703125" customWidth="1"/>
    <col min="7134" max="7134" width="12.5703125" customWidth="1"/>
    <col min="7383" max="7383" width="6.85546875" customWidth="1"/>
    <col min="7384" max="7384" width="7.28515625" customWidth="1"/>
    <col min="7385" max="7385" width="9.28515625" customWidth="1"/>
    <col min="7386" max="7386" width="6.7109375" customWidth="1"/>
    <col min="7387" max="7387" width="59.7109375" customWidth="1"/>
    <col min="7388" max="7389" width="11.5703125" customWidth="1"/>
    <col min="7390" max="7390" width="12.5703125" customWidth="1"/>
    <col min="7639" max="7639" width="6.85546875" customWidth="1"/>
    <col min="7640" max="7640" width="7.28515625" customWidth="1"/>
    <col min="7641" max="7641" width="9.28515625" customWidth="1"/>
    <col min="7642" max="7642" width="6.7109375" customWidth="1"/>
    <col min="7643" max="7643" width="59.7109375" customWidth="1"/>
    <col min="7644" max="7645" width="11.5703125" customWidth="1"/>
    <col min="7646" max="7646" width="12.5703125" customWidth="1"/>
    <col min="7895" max="7895" width="6.85546875" customWidth="1"/>
    <col min="7896" max="7896" width="7.28515625" customWidth="1"/>
    <col min="7897" max="7897" width="9.28515625" customWidth="1"/>
    <col min="7898" max="7898" width="6.7109375" customWidth="1"/>
    <col min="7899" max="7899" width="59.7109375" customWidth="1"/>
    <col min="7900" max="7901" width="11.5703125" customWidth="1"/>
    <col min="7902" max="7902" width="12.5703125" customWidth="1"/>
    <col min="8151" max="8151" width="6.85546875" customWidth="1"/>
    <col min="8152" max="8152" width="7.28515625" customWidth="1"/>
    <col min="8153" max="8153" width="9.28515625" customWidth="1"/>
    <col min="8154" max="8154" width="6.7109375" customWidth="1"/>
    <col min="8155" max="8155" width="59.7109375" customWidth="1"/>
    <col min="8156" max="8157" width="11.5703125" customWidth="1"/>
    <col min="8158" max="8158" width="12.5703125" customWidth="1"/>
    <col min="8407" max="8407" width="6.85546875" customWidth="1"/>
    <col min="8408" max="8408" width="7.28515625" customWidth="1"/>
    <col min="8409" max="8409" width="9.28515625" customWidth="1"/>
    <col min="8410" max="8410" width="6.7109375" customWidth="1"/>
    <col min="8411" max="8411" width="59.7109375" customWidth="1"/>
    <col min="8412" max="8413" width="11.5703125" customWidth="1"/>
    <col min="8414" max="8414" width="12.5703125" customWidth="1"/>
    <col min="8663" max="8663" width="6.85546875" customWidth="1"/>
    <col min="8664" max="8664" width="7.28515625" customWidth="1"/>
    <col min="8665" max="8665" width="9.28515625" customWidth="1"/>
    <col min="8666" max="8666" width="6.7109375" customWidth="1"/>
    <col min="8667" max="8667" width="59.7109375" customWidth="1"/>
    <col min="8668" max="8669" width="11.5703125" customWidth="1"/>
    <col min="8670" max="8670" width="12.5703125" customWidth="1"/>
    <col min="8919" max="8919" width="6.85546875" customWidth="1"/>
    <col min="8920" max="8920" width="7.28515625" customWidth="1"/>
    <col min="8921" max="8921" width="9.28515625" customWidth="1"/>
    <col min="8922" max="8922" width="6.7109375" customWidth="1"/>
    <col min="8923" max="8923" width="59.7109375" customWidth="1"/>
    <col min="8924" max="8925" width="11.5703125" customWidth="1"/>
    <col min="8926" max="8926" width="12.5703125" customWidth="1"/>
    <col min="9175" max="9175" width="6.85546875" customWidth="1"/>
    <col min="9176" max="9176" width="7.28515625" customWidth="1"/>
    <col min="9177" max="9177" width="9.28515625" customWidth="1"/>
    <col min="9178" max="9178" width="6.7109375" customWidth="1"/>
    <col min="9179" max="9179" width="59.7109375" customWidth="1"/>
    <col min="9180" max="9181" width="11.5703125" customWidth="1"/>
    <col min="9182" max="9182" width="12.5703125" customWidth="1"/>
    <col min="9431" max="9431" width="6.85546875" customWidth="1"/>
    <col min="9432" max="9432" width="7.28515625" customWidth="1"/>
    <col min="9433" max="9433" width="9.28515625" customWidth="1"/>
    <col min="9434" max="9434" width="6.7109375" customWidth="1"/>
    <col min="9435" max="9435" width="59.7109375" customWidth="1"/>
    <col min="9436" max="9437" width="11.5703125" customWidth="1"/>
    <col min="9438" max="9438" width="12.5703125" customWidth="1"/>
    <col min="9687" max="9687" width="6.85546875" customWidth="1"/>
    <col min="9688" max="9688" width="7.28515625" customWidth="1"/>
    <col min="9689" max="9689" width="9.28515625" customWidth="1"/>
    <col min="9690" max="9690" width="6.7109375" customWidth="1"/>
    <col min="9691" max="9691" width="59.7109375" customWidth="1"/>
    <col min="9692" max="9693" width="11.5703125" customWidth="1"/>
    <col min="9694" max="9694" width="12.5703125" customWidth="1"/>
    <col min="9943" max="9943" width="6.85546875" customWidth="1"/>
    <col min="9944" max="9944" width="7.28515625" customWidth="1"/>
    <col min="9945" max="9945" width="9.28515625" customWidth="1"/>
    <col min="9946" max="9946" width="6.7109375" customWidth="1"/>
    <col min="9947" max="9947" width="59.7109375" customWidth="1"/>
    <col min="9948" max="9949" width="11.5703125" customWidth="1"/>
    <col min="9950" max="9950" width="12.5703125" customWidth="1"/>
    <col min="10199" max="10199" width="6.85546875" customWidth="1"/>
    <col min="10200" max="10200" width="7.28515625" customWidth="1"/>
    <col min="10201" max="10201" width="9.28515625" customWidth="1"/>
    <col min="10202" max="10202" width="6.7109375" customWidth="1"/>
    <col min="10203" max="10203" width="59.7109375" customWidth="1"/>
    <col min="10204" max="10205" width="11.5703125" customWidth="1"/>
    <col min="10206" max="10206" width="12.5703125" customWidth="1"/>
    <col min="10455" max="10455" width="6.85546875" customWidth="1"/>
    <col min="10456" max="10456" width="7.28515625" customWidth="1"/>
    <col min="10457" max="10457" width="9.28515625" customWidth="1"/>
    <col min="10458" max="10458" width="6.7109375" customWidth="1"/>
    <col min="10459" max="10459" width="59.7109375" customWidth="1"/>
    <col min="10460" max="10461" width="11.5703125" customWidth="1"/>
    <col min="10462" max="10462" width="12.5703125" customWidth="1"/>
    <col min="10711" max="10711" width="6.85546875" customWidth="1"/>
    <col min="10712" max="10712" width="7.28515625" customWidth="1"/>
    <col min="10713" max="10713" width="9.28515625" customWidth="1"/>
    <col min="10714" max="10714" width="6.7109375" customWidth="1"/>
    <col min="10715" max="10715" width="59.7109375" customWidth="1"/>
    <col min="10716" max="10717" width="11.5703125" customWidth="1"/>
    <col min="10718" max="10718" width="12.5703125" customWidth="1"/>
    <col min="10967" max="10967" width="6.85546875" customWidth="1"/>
    <col min="10968" max="10968" width="7.28515625" customWidth="1"/>
    <col min="10969" max="10969" width="9.28515625" customWidth="1"/>
    <col min="10970" max="10970" width="6.7109375" customWidth="1"/>
    <col min="10971" max="10971" width="59.7109375" customWidth="1"/>
    <col min="10972" max="10973" width="11.5703125" customWidth="1"/>
    <col min="10974" max="10974" width="12.5703125" customWidth="1"/>
    <col min="11223" max="11223" width="6.85546875" customWidth="1"/>
    <col min="11224" max="11224" width="7.28515625" customWidth="1"/>
    <col min="11225" max="11225" width="9.28515625" customWidth="1"/>
    <col min="11226" max="11226" width="6.7109375" customWidth="1"/>
    <col min="11227" max="11227" width="59.7109375" customWidth="1"/>
    <col min="11228" max="11229" width="11.5703125" customWidth="1"/>
    <col min="11230" max="11230" width="12.5703125" customWidth="1"/>
    <col min="11479" max="11479" width="6.85546875" customWidth="1"/>
    <col min="11480" max="11480" width="7.28515625" customWidth="1"/>
    <col min="11481" max="11481" width="9.28515625" customWidth="1"/>
    <col min="11482" max="11482" width="6.7109375" customWidth="1"/>
    <col min="11483" max="11483" width="59.7109375" customWidth="1"/>
    <col min="11484" max="11485" width="11.5703125" customWidth="1"/>
    <col min="11486" max="11486" width="12.5703125" customWidth="1"/>
    <col min="11735" max="11735" width="6.85546875" customWidth="1"/>
    <col min="11736" max="11736" width="7.28515625" customWidth="1"/>
    <col min="11737" max="11737" width="9.28515625" customWidth="1"/>
    <col min="11738" max="11738" width="6.7109375" customWidth="1"/>
    <col min="11739" max="11739" width="59.7109375" customWidth="1"/>
    <col min="11740" max="11741" width="11.5703125" customWidth="1"/>
    <col min="11742" max="11742" width="12.5703125" customWidth="1"/>
    <col min="11991" max="11991" width="6.85546875" customWidth="1"/>
    <col min="11992" max="11992" width="7.28515625" customWidth="1"/>
    <col min="11993" max="11993" width="9.28515625" customWidth="1"/>
    <col min="11994" max="11994" width="6.7109375" customWidth="1"/>
    <col min="11995" max="11995" width="59.7109375" customWidth="1"/>
    <col min="11996" max="11997" width="11.5703125" customWidth="1"/>
    <col min="11998" max="11998" width="12.5703125" customWidth="1"/>
    <col min="12247" max="12247" width="6.85546875" customWidth="1"/>
    <col min="12248" max="12248" width="7.28515625" customWidth="1"/>
    <col min="12249" max="12249" width="9.28515625" customWidth="1"/>
    <col min="12250" max="12250" width="6.7109375" customWidth="1"/>
    <col min="12251" max="12251" width="59.7109375" customWidth="1"/>
    <col min="12252" max="12253" width="11.5703125" customWidth="1"/>
    <col min="12254" max="12254" width="12.5703125" customWidth="1"/>
    <col min="12503" max="12503" width="6.85546875" customWidth="1"/>
    <col min="12504" max="12504" width="7.28515625" customWidth="1"/>
    <col min="12505" max="12505" width="9.28515625" customWidth="1"/>
    <col min="12506" max="12506" width="6.7109375" customWidth="1"/>
    <col min="12507" max="12507" width="59.7109375" customWidth="1"/>
    <col min="12508" max="12509" width="11.5703125" customWidth="1"/>
    <col min="12510" max="12510" width="12.5703125" customWidth="1"/>
    <col min="12759" max="12759" width="6.85546875" customWidth="1"/>
    <col min="12760" max="12760" width="7.28515625" customWidth="1"/>
    <col min="12761" max="12761" width="9.28515625" customWidth="1"/>
    <col min="12762" max="12762" width="6.7109375" customWidth="1"/>
    <col min="12763" max="12763" width="59.7109375" customWidth="1"/>
    <col min="12764" max="12765" width="11.5703125" customWidth="1"/>
    <col min="12766" max="12766" width="12.5703125" customWidth="1"/>
    <col min="13015" max="13015" width="6.85546875" customWidth="1"/>
    <col min="13016" max="13016" width="7.28515625" customWidth="1"/>
    <col min="13017" max="13017" width="9.28515625" customWidth="1"/>
    <col min="13018" max="13018" width="6.7109375" customWidth="1"/>
    <col min="13019" max="13019" width="59.7109375" customWidth="1"/>
    <col min="13020" max="13021" width="11.5703125" customWidth="1"/>
    <col min="13022" max="13022" width="12.5703125" customWidth="1"/>
    <col min="13271" max="13271" width="6.85546875" customWidth="1"/>
    <col min="13272" max="13272" width="7.28515625" customWidth="1"/>
    <col min="13273" max="13273" width="9.28515625" customWidth="1"/>
    <col min="13274" max="13274" width="6.7109375" customWidth="1"/>
    <col min="13275" max="13275" width="59.7109375" customWidth="1"/>
    <col min="13276" max="13277" width="11.5703125" customWidth="1"/>
    <col min="13278" max="13278" width="12.5703125" customWidth="1"/>
    <col min="13527" max="13527" width="6.85546875" customWidth="1"/>
    <col min="13528" max="13528" width="7.28515625" customWidth="1"/>
    <col min="13529" max="13529" width="9.28515625" customWidth="1"/>
    <col min="13530" max="13530" width="6.7109375" customWidth="1"/>
    <col min="13531" max="13531" width="59.7109375" customWidth="1"/>
    <col min="13532" max="13533" width="11.5703125" customWidth="1"/>
    <col min="13534" max="13534" width="12.5703125" customWidth="1"/>
    <col min="13783" max="13783" width="6.85546875" customWidth="1"/>
    <col min="13784" max="13784" width="7.28515625" customWidth="1"/>
    <col min="13785" max="13785" width="9.28515625" customWidth="1"/>
    <col min="13786" max="13786" width="6.7109375" customWidth="1"/>
    <col min="13787" max="13787" width="59.7109375" customWidth="1"/>
    <col min="13788" max="13789" width="11.5703125" customWidth="1"/>
    <col min="13790" max="13790" width="12.5703125" customWidth="1"/>
    <col min="14039" max="14039" width="6.85546875" customWidth="1"/>
    <col min="14040" max="14040" width="7.28515625" customWidth="1"/>
    <col min="14041" max="14041" width="9.28515625" customWidth="1"/>
    <col min="14042" max="14042" width="6.7109375" customWidth="1"/>
    <col min="14043" max="14043" width="59.7109375" customWidth="1"/>
    <col min="14044" max="14045" width="11.5703125" customWidth="1"/>
    <col min="14046" max="14046" width="12.5703125" customWidth="1"/>
    <col min="14295" max="14295" width="6.85546875" customWidth="1"/>
    <col min="14296" max="14296" width="7.28515625" customWidth="1"/>
    <col min="14297" max="14297" width="9.28515625" customWidth="1"/>
    <col min="14298" max="14298" width="6.7109375" customWidth="1"/>
    <col min="14299" max="14299" width="59.7109375" customWidth="1"/>
    <col min="14300" max="14301" width="11.5703125" customWidth="1"/>
    <col min="14302" max="14302" width="12.5703125" customWidth="1"/>
    <col min="14551" max="14551" width="6.85546875" customWidth="1"/>
    <col min="14552" max="14552" width="7.28515625" customWidth="1"/>
    <col min="14553" max="14553" width="9.28515625" customWidth="1"/>
    <col min="14554" max="14554" width="6.7109375" customWidth="1"/>
    <col min="14555" max="14555" width="59.7109375" customWidth="1"/>
    <col min="14556" max="14557" width="11.5703125" customWidth="1"/>
    <col min="14558" max="14558" width="12.5703125" customWidth="1"/>
    <col min="14807" max="14807" width="6.85546875" customWidth="1"/>
    <col min="14808" max="14808" width="7.28515625" customWidth="1"/>
    <col min="14809" max="14809" width="9.28515625" customWidth="1"/>
    <col min="14810" max="14810" width="6.7109375" customWidth="1"/>
    <col min="14811" max="14811" width="59.7109375" customWidth="1"/>
    <col min="14812" max="14813" width="11.5703125" customWidth="1"/>
    <col min="14814" max="14814" width="12.5703125" customWidth="1"/>
    <col min="15063" max="15063" width="6.85546875" customWidth="1"/>
    <col min="15064" max="15064" width="7.28515625" customWidth="1"/>
    <col min="15065" max="15065" width="9.28515625" customWidth="1"/>
    <col min="15066" max="15066" width="6.7109375" customWidth="1"/>
    <col min="15067" max="15067" width="59.7109375" customWidth="1"/>
    <col min="15068" max="15069" width="11.5703125" customWidth="1"/>
    <col min="15070" max="15070" width="12.5703125" customWidth="1"/>
    <col min="15319" max="15319" width="6.85546875" customWidth="1"/>
    <col min="15320" max="15320" width="7.28515625" customWidth="1"/>
    <col min="15321" max="15321" width="9.28515625" customWidth="1"/>
    <col min="15322" max="15322" width="6.7109375" customWidth="1"/>
    <col min="15323" max="15323" width="59.7109375" customWidth="1"/>
    <col min="15324" max="15325" width="11.5703125" customWidth="1"/>
    <col min="15326" max="15326" width="12.5703125" customWidth="1"/>
    <col min="15575" max="15575" width="6.85546875" customWidth="1"/>
    <col min="15576" max="15576" width="7.28515625" customWidth="1"/>
    <col min="15577" max="15577" width="9.28515625" customWidth="1"/>
    <col min="15578" max="15578" width="6.7109375" customWidth="1"/>
    <col min="15579" max="15579" width="59.7109375" customWidth="1"/>
    <col min="15580" max="15581" width="11.5703125" customWidth="1"/>
    <col min="15582" max="15582" width="12.5703125" customWidth="1"/>
    <col min="15831" max="15831" width="6.85546875" customWidth="1"/>
    <col min="15832" max="15832" width="7.28515625" customWidth="1"/>
    <col min="15833" max="15833" width="9.28515625" customWidth="1"/>
    <col min="15834" max="15834" width="6.7109375" customWidth="1"/>
    <col min="15835" max="15835" width="59.7109375" customWidth="1"/>
    <col min="15836" max="15837" width="11.5703125" customWidth="1"/>
    <col min="15838" max="15838" width="12.5703125" customWidth="1"/>
    <col min="16087" max="16087" width="6.85546875" customWidth="1"/>
    <col min="16088" max="16088" width="7.28515625" customWidth="1"/>
    <col min="16089" max="16089" width="9.28515625" customWidth="1"/>
    <col min="16090" max="16090" width="6.7109375" customWidth="1"/>
    <col min="16091" max="16091" width="59.7109375" customWidth="1"/>
    <col min="16092" max="16093" width="11.5703125" customWidth="1"/>
    <col min="16094" max="16094" width="12.5703125" customWidth="1"/>
  </cols>
  <sheetData>
    <row r="1" spans="1:9" s="83" customFormat="1">
      <c r="D1" s="85"/>
      <c r="F1" s="86"/>
      <c r="G1" s="86"/>
      <c r="H1" s="108"/>
      <c r="I1" s="108"/>
    </row>
    <row r="2" spans="1:9" s="72" customFormat="1" ht="15.75" hidden="1">
      <c r="D2" s="77"/>
      <c r="F2" s="78"/>
      <c r="G2" s="78"/>
      <c r="H2" s="109"/>
      <c r="I2" s="109"/>
    </row>
    <row r="3" spans="1:9" s="16" customFormat="1" ht="62.25" customHeight="1">
      <c r="A3" s="49" t="s">
        <v>320</v>
      </c>
      <c r="B3" s="55" t="s">
        <v>181</v>
      </c>
      <c r="C3" s="56" t="s">
        <v>322</v>
      </c>
      <c r="D3" s="54" t="s">
        <v>321</v>
      </c>
      <c r="E3" s="50" t="s">
        <v>319</v>
      </c>
      <c r="F3" s="79" t="s">
        <v>505</v>
      </c>
      <c r="G3" s="79" t="s">
        <v>505</v>
      </c>
      <c r="H3" s="110" t="s">
        <v>512</v>
      </c>
      <c r="I3" s="110" t="s">
        <v>504</v>
      </c>
    </row>
    <row r="4" spans="1:9" s="16" customFormat="1" ht="12.7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11">
        <v>6</v>
      </c>
      <c r="G4" s="11">
        <v>7</v>
      </c>
      <c r="H4" s="11">
        <v>8</v>
      </c>
      <c r="I4" s="11">
        <v>9</v>
      </c>
    </row>
    <row r="5" spans="1:9" s="16" customFormat="1" ht="24">
      <c r="A5" s="10" t="s">
        <v>382</v>
      </c>
      <c r="B5" s="13"/>
      <c r="C5" s="13"/>
      <c r="D5" s="14"/>
      <c r="E5" s="129" t="s">
        <v>506</v>
      </c>
      <c r="F5" s="61"/>
      <c r="G5" s="61"/>
      <c r="H5" s="111"/>
      <c r="I5" s="111"/>
    </row>
    <row r="6" spans="1:9" s="20" customFormat="1" ht="13.5">
      <c r="A6" s="17"/>
      <c r="B6" s="17"/>
      <c r="C6" s="17">
        <v>610000</v>
      </c>
      <c r="D6" s="18">
        <v>1</v>
      </c>
      <c r="E6" s="17" t="s">
        <v>182</v>
      </c>
      <c r="F6" s="62">
        <f t="shared" ref="F6:H6" si="0">SUM(F7)</f>
        <v>111500</v>
      </c>
      <c r="G6" s="62">
        <f t="shared" si="0"/>
        <v>111500</v>
      </c>
      <c r="H6" s="112">
        <f t="shared" si="0"/>
        <v>118448.76000000001</v>
      </c>
      <c r="I6" s="112">
        <f t="shared" ref="I6:I15" si="1">SUM(H6/(G6/100))</f>
        <v>106.23207174887894</v>
      </c>
    </row>
    <row r="7" spans="1:9" s="24" customFormat="1" ht="13.5">
      <c r="A7" s="21"/>
      <c r="B7" s="43"/>
      <c r="C7" s="21">
        <v>613000</v>
      </c>
      <c r="D7" s="22" t="s">
        <v>10</v>
      </c>
      <c r="E7" s="21" t="s">
        <v>183</v>
      </c>
      <c r="F7" s="63">
        <f t="shared" ref="F7:G7" si="2">SUM(F8:F11)</f>
        <v>111500</v>
      </c>
      <c r="G7" s="63">
        <f t="shared" si="2"/>
        <v>111500</v>
      </c>
      <c r="H7" s="113">
        <f t="shared" ref="H7" si="3">SUM(H8:H11)</f>
        <v>118448.76000000001</v>
      </c>
      <c r="I7" s="112">
        <f t="shared" si="1"/>
        <v>106.23207174887894</v>
      </c>
    </row>
    <row r="8" spans="1:9" s="16" customFormat="1" ht="13.5">
      <c r="A8" s="25"/>
      <c r="B8" s="41" t="s">
        <v>190</v>
      </c>
      <c r="C8" s="25">
        <v>613100</v>
      </c>
      <c r="D8" s="26" t="s">
        <v>12</v>
      </c>
      <c r="E8" s="25" t="s">
        <v>185</v>
      </c>
      <c r="F8" s="65">
        <v>1000</v>
      </c>
      <c r="G8" s="65">
        <v>1000</v>
      </c>
      <c r="H8" s="114">
        <v>0</v>
      </c>
      <c r="I8" s="112">
        <f t="shared" si="1"/>
        <v>0</v>
      </c>
    </row>
    <row r="9" spans="1:9" s="16" customFormat="1" ht="13.5">
      <c r="A9" s="25"/>
      <c r="B9" s="44" t="s">
        <v>190</v>
      </c>
      <c r="C9" s="25">
        <v>613900</v>
      </c>
      <c r="D9" s="26" t="s">
        <v>20</v>
      </c>
      <c r="E9" s="25" t="s">
        <v>186</v>
      </c>
      <c r="F9" s="65">
        <v>15000</v>
      </c>
      <c r="G9" s="65">
        <v>15000</v>
      </c>
      <c r="H9" s="114">
        <v>6689.32</v>
      </c>
      <c r="I9" s="112">
        <f t="shared" si="1"/>
        <v>44.595466666666667</v>
      </c>
    </row>
    <row r="10" spans="1:9" s="16" customFormat="1" ht="13.5">
      <c r="A10" s="25"/>
      <c r="B10" s="44" t="s">
        <v>190</v>
      </c>
      <c r="C10" s="25">
        <v>613900</v>
      </c>
      <c r="D10" s="26" t="s">
        <v>23</v>
      </c>
      <c r="E10" s="25" t="s">
        <v>438</v>
      </c>
      <c r="F10" s="65">
        <v>500</v>
      </c>
      <c r="G10" s="65">
        <v>500</v>
      </c>
      <c r="H10" s="114">
        <v>0</v>
      </c>
      <c r="I10" s="112">
        <f t="shared" ref="I10" si="4">SUM(H10/(G10/100))</f>
        <v>0</v>
      </c>
    </row>
    <row r="11" spans="1:9" s="16" customFormat="1" ht="13.5">
      <c r="A11" s="25"/>
      <c r="B11" s="44" t="s">
        <v>190</v>
      </c>
      <c r="C11" s="25">
        <v>613900</v>
      </c>
      <c r="D11" s="26" t="s">
        <v>191</v>
      </c>
      <c r="E11" s="25" t="s">
        <v>318</v>
      </c>
      <c r="F11" s="87">
        <v>95000</v>
      </c>
      <c r="G11" s="87">
        <v>95000</v>
      </c>
      <c r="H11" s="114">
        <v>111759.44</v>
      </c>
      <c r="I11" s="112">
        <f t="shared" si="1"/>
        <v>117.64151578947369</v>
      </c>
    </row>
    <row r="12" spans="1:9" s="24" customFormat="1" ht="13.5">
      <c r="A12" s="21"/>
      <c r="B12" s="43"/>
      <c r="C12" s="21">
        <v>821000</v>
      </c>
      <c r="D12" s="22">
        <v>2</v>
      </c>
      <c r="E12" s="51" t="s">
        <v>213</v>
      </c>
      <c r="F12" s="63">
        <f>SUM(F13:F14)</f>
        <v>70000</v>
      </c>
      <c r="G12" s="63">
        <f>SUM(G13:G14)</f>
        <v>70000</v>
      </c>
      <c r="H12" s="113">
        <f>SUM(H13:H14)</f>
        <v>3885.57</v>
      </c>
      <c r="I12" s="112">
        <f t="shared" si="1"/>
        <v>5.5508142857142859</v>
      </c>
    </row>
    <row r="13" spans="1:9" s="16" customFormat="1" ht="13.5" hidden="1">
      <c r="A13" s="25"/>
      <c r="B13" s="44"/>
      <c r="C13" s="25"/>
      <c r="D13" s="26"/>
      <c r="E13" s="25"/>
      <c r="F13" s="65"/>
      <c r="G13" s="65"/>
      <c r="H13" s="114"/>
      <c r="I13" s="112" t="e">
        <f t="shared" si="1"/>
        <v>#DIV/0!</v>
      </c>
    </row>
    <row r="14" spans="1:9" s="16" customFormat="1" ht="13.5">
      <c r="A14" s="25"/>
      <c r="B14" s="44" t="s">
        <v>188</v>
      </c>
      <c r="C14" s="25">
        <v>821500</v>
      </c>
      <c r="D14" s="26" t="s">
        <v>54</v>
      </c>
      <c r="E14" s="25" t="s">
        <v>332</v>
      </c>
      <c r="F14" s="65">
        <v>70000</v>
      </c>
      <c r="G14" s="65">
        <v>70000</v>
      </c>
      <c r="H14" s="114">
        <v>3885.57</v>
      </c>
      <c r="I14" s="112">
        <f t="shared" si="1"/>
        <v>5.5508142857142859</v>
      </c>
    </row>
    <row r="15" spans="1:9" s="16" customFormat="1" ht="13.5">
      <c r="A15" s="25"/>
      <c r="B15" s="25"/>
      <c r="C15" s="25"/>
      <c r="D15" s="26"/>
      <c r="E15" s="51" t="s">
        <v>393</v>
      </c>
      <c r="F15" s="63">
        <f t="shared" ref="F15:G15" si="5">SUM(F6+F12)</f>
        <v>181500</v>
      </c>
      <c r="G15" s="63">
        <f t="shared" si="5"/>
        <v>181500</v>
      </c>
      <c r="H15" s="113">
        <f t="shared" ref="H15" si="6">SUM(H6+H12)</f>
        <v>122334.33000000002</v>
      </c>
      <c r="I15" s="112">
        <f t="shared" si="1"/>
        <v>67.401834710743813</v>
      </c>
    </row>
    <row r="16" spans="1:9" s="16" customFormat="1" ht="24">
      <c r="A16" s="10" t="s">
        <v>383</v>
      </c>
      <c r="B16" s="13"/>
      <c r="C16" s="13"/>
      <c r="D16" s="14"/>
      <c r="E16" s="129" t="s">
        <v>508</v>
      </c>
      <c r="F16" s="61"/>
      <c r="G16" s="61"/>
      <c r="H16" s="111"/>
      <c r="I16" s="111"/>
    </row>
    <row r="17" spans="1:9" s="20" customFormat="1" ht="13.5">
      <c r="A17" s="17"/>
      <c r="B17" s="42"/>
      <c r="C17" s="17">
        <v>610000</v>
      </c>
      <c r="D17" s="18">
        <v>1</v>
      </c>
      <c r="E17" s="17" t="s">
        <v>182</v>
      </c>
      <c r="F17" s="62">
        <f>SUM(F18+F26)</f>
        <v>1126000</v>
      </c>
      <c r="G17" s="62">
        <f>SUM(G18+G26)</f>
        <v>1126000</v>
      </c>
      <c r="H17" s="112">
        <f>SUM(H18+H26)</f>
        <v>1034500.93</v>
      </c>
      <c r="I17" s="112">
        <f t="shared" ref="I17:I38" si="7">SUM(H17/(G17/100))</f>
        <v>91.87397246891652</v>
      </c>
    </row>
    <row r="18" spans="1:9" s="24" customFormat="1" ht="13.5">
      <c r="A18" s="21"/>
      <c r="B18" s="43"/>
      <c r="C18" s="21">
        <v>613000</v>
      </c>
      <c r="D18" s="22" t="s">
        <v>10</v>
      </c>
      <c r="E18" s="21" t="s">
        <v>183</v>
      </c>
      <c r="F18" s="63">
        <f>SUM(F19:F25)</f>
        <v>158000</v>
      </c>
      <c r="G18" s="63">
        <f>SUM(G19:G25)</f>
        <v>158000</v>
      </c>
      <c r="H18" s="113">
        <f>SUM(H19:H25)</f>
        <v>109137.35</v>
      </c>
      <c r="I18" s="112">
        <f t="shared" si="7"/>
        <v>69.074272151898739</v>
      </c>
    </row>
    <row r="19" spans="1:9" s="16" customFormat="1" ht="13.5">
      <c r="A19" s="25"/>
      <c r="B19" s="44" t="s">
        <v>188</v>
      </c>
      <c r="C19" s="25">
        <v>613100</v>
      </c>
      <c r="D19" s="26" t="s">
        <v>12</v>
      </c>
      <c r="E19" s="25" t="s">
        <v>185</v>
      </c>
      <c r="F19" s="65">
        <v>1000</v>
      </c>
      <c r="G19" s="65">
        <v>1000</v>
      </c>
      <c r="H19" s="114">
        <v>140.30000000000001</v>
      </c>
      <c r="I19" s="112">
        <f t="shared" si="7"/>
        <v>14.030000000000001</v>
      </c>
    </row>
    <row r="20" spans="1:9" s="16" customFormat="1" ht="13.5">
      <c r="A20" s="25"/>
      <c r="B20" s="44" t="s">
        <v>190</v>
      </c>
      <c r="C20" s="25">
        <v>613700</v>
      </c>
      <c r="D20" s="26" t="s">
        <v>20</v>
      </c>
      <c r="E20" s="25" t="s">
        <v>406</v>
      </c>
      <c r="F20" s="65">
        <v>10000</v>
      </c>
      <c r="G20" s="65">
        <v>10000</v>
      </c>
      <c r="H20" s="114">
        <v>0</v>
      </c>
      <c r="I20" s="112">
        <f t="shared" si="7"/>
        <v>0</v>
      </c>
    </row>
    <row r="21" spans="1:9" s="16" customFormat="1" ht="13.5">
      <c r="A21" s="25"/>
      <c r="B21" s="44" t="s">
        <v>188</v>
      </c>
      <c r="C21" s="25">
        <v>613800</v>
      </c>
      <c r="D21" s="26" t="s">
        <v>23</v>
      </c>
      <c r="E21" s="25" t="s">
        <v>189</v>
      </c>
      <c r="F21" s="65">
        <v>10000</v>
      </c>
      <c r="G21" s="65">
        <v>10000</v>
      </c>
      <c r="H21" s="114">
        <v>6000</v>
      </c>
      <c r="I21" s="112">
        <f t="shared" si="7"/>
        <v>60</v>
      </c>
    </row>
    <row r="22" spans="1:9" s="16" customFormat="1" ht="13.5">
      <c r="A22" s="25"/>
      <c r="B22" s="44" t="s">
        <v>205</v>
      </c>
      <c r="C22" s="25">
        <v>613900</v>
      </c>
      <c r="D22" s="26" t="s">
        <v>191</v>
      </c>
      <c r="E22" s="25" t="s">
        <v>219</v>
      </c>
      <c r="F22" s="65">
        <v>83000</v>
      </c>
      <c r="G22" s="65">
        <v>87500</v>
      </c>
      <c r="H22" s="114">
        <v>87321.69</v>
      </c>
      <c r="I22" s="112">
        <f t="shared" si="7"/>
        <v>99.796217142857145</v>
      </c>
    </row>
    <row r="23" spans="1:9" s="16" customFormat="1" ht="13.5">
      <c r="A23" s="25"/>
      <c r="B23" s="44" t="s">
        <v>188</v>
      </c>
      <c r="C23" s="25">
        <v>613900</v>
      </c>
      <c r="D23" s="26" t="s">
        <v>192</v>
      </c>
      <c r="E23" s="25" t="s">
        <v>438</v>
      </c>
      <c r="F23" s="65">
        <v>500</v>
      </c>
      <c r="G23" s="65">
        <v>500</v>
      </c>
      <c r="H23" s="114">
        <v>0</v>
      </c>
      <c r="I23" s="112">
        <f t="shared" si="7"/>
        <v>0</v>
      </c>
    </row>
    <row r="24" spans="1:9" s="16" customFormat="1" ht="13.5">
      <c r="A24" s="25"/>
      <c r="B24" s="44" t="s">
        <v>188</v>
      </c>
      <c r="C24" s="25">
        <v>613900</v>
      </c>
      <c r="D24" s="26" t="s">
        <v>193</v>
      </c>
      <c r="E24" s="25" t="s">
        <v>186</v>
      </c>
      <c r="F24" s="65">
        <v>23500</v>
      </c>
      <c r="G24" s="65">
        <v>19000</v>
      </c>
      <c r="H24" s="114">
        <v>15675.36</v>
      </c>
      <c r="I24" s="112">
        <f t="shared" ref="I24" si="8">SUM(H24/(G24/100))</f>
        <v>82.501894736842104</v>
      </c>
    </row>
    <row r="25" spans="1:9" s="16" customFormat="1" ht="13.5">
      <c r="A25" s="25"/>
      <c r="B25" s="44" t="s">
        <v>188</v>
      </c>
      <c r="C25" s="25">
        <v>613900</v>
      </c>
      <c r="D25" s="26" t="s">
        <v>194</v>
      </c>
      <c r="E25" s="25" t="s">
        <v>509</v>
      </c>
      <c r="F25" s="65">
        <v>30000</v>
      </c>
      <c r="G25" s="65">
        <v>30000</v>
      </c>
      <c r="H25" s="114">
        <v>0</v>
      </c>
      <c r="I25" s="112">
        <f t="shared" si="7"/>
        <v>0</v>
      </c>
    </row>
    <row r="26" spans="1:9" s="24" customFormat="1" ht="13.5" customHeight="1">
      <c r="A26" s="21"/>
      <c r="B26" s="43"/>
      <c r="C26" s="21">
        <v>614000</v>
      </c>
      <c r="D26" s="22" t="s">
        <v>29</v>
      </c>
      <c r="E26" s="21" t="s">
        <v>196</v>
      </c>
      <c r="F26" s="63">
        <f>SUM(F27:F35)</f>
        <v>968000</v>
      </c>
      <c r="G26" s="63">
        <f>SUM(G27:G35)</f>
        <v>968000</v>
      </c>
      <c r="H26" s="113">
        <f>SUM(H27:H35)</f>
        <v>925363.58000000007</v>
      </c>
      <c r="I26" s="112">
        <f t="shared" si="7"/>
        <v>95.595411157024799</v>
      </c>
    </row>
    <row r="27" spans="1:9" s="16" customFormat="1" ht="13.5">
      <c r="A27" s="25"/>
      <c r="B27" s="44" t="s">
        <v>197</v>
      </c>
      <c r="C27" s="25">
        <v>614400</v>
      </c>
      <c r="D27" s="26" t="s">
        <v>31</v>
      </c>
      <c r="E27" s="25" t="s">
        <v>199</v>
      </c>
      <c r="F27" s="65">
        <v>10000</v>
      </c>
      <c r="G27" s="65">
        <v>10000</v>
      </c>
      <c r="H27" s="114">
        <v>5000</v>
      </c>
      <c r="I27" s="112">
        <f t="shared" si="7"/>
        <v>50</v>
      </c>
    </row>
    <row r="28" spans="1:9" s="16" customFormat="1" ht="13.5">
      <c r="A28" s="25"/>
      <c r="B28" s="44" t="s">
        <v>188</v>
      </c>
      <c r="C28" s="25">
        <v>614400</v>
      </c>
      <c r="D28" s="26" t="s">
        <v>198</v>
      </c>
      <c r="E28" s="25" t="s">
        <v>409</v>
      </c>
      <c r="F28" s="65">
        <v>150000</v>
      </c>
      <c r="G28" s="65">
        <v>150000</v>
      </c>
      <c r="H28" s="114">
        <v>150000</v>
      </c>
      <c r="I28" s="112">
        <f t="shared" si="7"/>
        <v>100</v>
      </c>
    </row>
    <row r="29" spans="1:9" s="16" customFormat="1" ht="13.5">
      <c r="A29" s="25"/>
      <c r="B29" s="44" t="s">
        <v>248</v>
      </c>
      <c r="C29" s="25">
        <v>614400</v>
      </c>
      <c r="D29" s="26" t="s">
        <v>201</v>
      </c>
      <c r="E29" s="25" t="s">
        <v>447</v>
      </c>
      <c r="F29" s="65">
        <v>15000</v>
      </c>
      <c r="G29" s="65">
        <v>15000</v>
      </c>
      <c r="H29" s="114">
        <v>15000</v>
      </c>
      <c r="I29" s="112">
        <f t="shared" si="7"/>
        <v>100</v>
      </c>
    </row>
    <row r="30" spans="1:9" s="16" customFormat="1" ht="13.5">
      <c r="A30" s="25"/>
      <c r="B30" s="44" t="s">
        <v>200</v>
      </c>
      <c r="C30" s="25">
        <v>614500</v>
      </c>
      <c r="D30" s="26" t="s">
        <v>203</v>
      </c>
      <c r="E30" s="25" t="s">
        <v>202</v>
      </c>
      <c r="F30" s="65">
        <v>500000</v>
      </c>
      <c r="G30" s="65">
        <v>514500</v>
      </c>
      <c r="H30" s="114">
        <v>514425.4</v>
      </c>
      <c r="I30" s="112">
        <f t="shared" si="7"/>
        <v>99.985500485908659</v>
      </c>
    </row>
    <row r="31" spans="1:9" s="16" customFormat="1" ht="13.5">
      <c r="A31" s="25"/>
      <c r="B31" s="44" t="s">
        <v>188</v>
      </c>
      <c r="C31" s="25">
        <v>614500</v>
      </c>
      <c r="D31" s="26" t="s">
        <v>206</v>
      </c>
      <c r="E31" s="25" t="s">
        <v>204</v>
      </c>
      <c r="F31" s="65">
        <v>120000</v>
      </c>
      <c r="G31" s="65">
        <v>105500</v>
      </c>
      <c r="H31" s="114">
        <v>87777.53</v>
      </c>
      <c r="I31" s="112">
        <f t="shared" si="7"/>
        <v>83.201450236966821</v>
      </c>
    </row>
    <row r="32" spans="1:9" s="16" customFormat="1" ht="13.5">
      <c r="A32" s="25"/>
      <c r="B32" s="44" t="s">
        <v>188</v>
      </c>
      <c r="C32" s="25">
        <v>614700</v>
      </c>
      <c r="D32" s="26" t="s">
        <v>209</v>
      </c>
      <c r="E32" s="25" t="s">
        <v>510</v>
      </c>
      <c r="F32" s="65">
        <v>13000</v>
      </c>
      <c r="G32" s="65">
        <v>13000</v>
      </c>
      <c r="H32" s="114">
        <v>12024.24</v>
      </c>
      <c r="I32" s="112">
        <f t="shared" si="7"/>
        <v>92.49415384615385</v>
      </c>
    </row>
    <row r="33" spans="1:9" s="16" customFormat="1" ht="13.5">
      <c r="A33" s="25"/>
      <c r="B33" s="44" t="s">
        <v>205</v>
      </c>
      <c r="C33" s="25">
        <v>614800</v>
      </c>
      <c r="D33" s="26" t="s">
        <v>211</v>
      </c>
      <c r="E33" s="25" t="s">
        <v>207</v>
      </c>
      <c r="F33" s="65">
        <v>50000</v>
      </c>
      <c r="G33" s="65">
        <v>50000</v>
      </c>
      <c r="H33" s="114">
        <v>31791.56</v>
      </c>
      <c r="I33" s="112">
        <f t="shared" si="7"/>
        <v>63.583120000000001</v>
      </c>
    </row>
    <row r="34" spans="1:9" s="16" customFormat="1" ht="13.5">
      <c r="A34" s="25"/>
      <c r="B34" s="44" t="s">
        <v>208</v>
      </c>
      <c r="C34" s="25">
        <v>614800</v>
      </c>
      <c r="D34" s="26" t="s">
        <v>233</v>
      </c>
      <c r="E34" s="25" t="s">
        <v>210</v>
      </c>
      <c r="F34" s="65">
        <v>100000</v>
      </c>
      <c r="G34" s="65">
        <v>100000</v>
      </c>
      <c r="H34" s="114">
        <v>100000</v>
      </c>
      <c r="I34" s="112">
        <f t="shared" si="7"/>
        <v>100</v>
      </c>
    </row>
    <row r="35" spans="1:9" s="16" customFormat="1" ht="13.5">
      <c r="A35" s="25"/>
      <c r="B35" s="44" t="s">
        <v>208</v>
      </c>
      <c r="C35" s="25">
        <v>614800</v>
      </c>
      <c r="D35" s="26" t="s">
        <v>234</v>
      </c>
      <c r="E35" s="25" t="s">
        <v>212</v>
      </c>
      <c r="F35" s="65">
        <v>10000</v>
      </c>
      <c r="G35" s="65">
        <v>10000</v>
      </c>
      <c r="H35" s="114">
        <v>9344.85</v>
      </c>
      <c r="I35" s="112">
        <f t="shared" si="7"/>
        <v>93.44850000000001</v>
      </c>
    </row>
    <row r="36" spans="1:9" s="24" customFormat="1" ht="13.5">
      <c r="A36" s="21"/>
      <c r="B36" s="43"/>
      <c r="C36" s="21">
        <v>821000</v>
      </c>
      <c r="D36" s="22">
        <v>2</v>
      </c>
      <c r="E36" s="51" t="s">
        <v>213</v>
      </c>
      <c r="F36" s="63">
        <f t="shared" ref="F36:H36" si="9">SUM(F37)</f>
        <v>40000</v>
      </c>
      <c r="G36" s="63">
        <f t="shared" si="9"/>
        <v>40000</v>
      </c>
      <c r="H36" s="113">
        <f t="shared" si="9"/>
        <v>38820.6</v>
      </c>
      <c r="I36" s="112">
        <f t="shared" si="7"/>
        <v>97.05149999999999</v>
      </c>
    </row>
    <row r="37" spans="1:9" s="16" customFormat="1" ht="13.5">
      <c r="A37" s="25"/>
      <c r="B37" s="44" t="s">
        <v>188</v>
      </c>
      <c r="C37" s="25">
        <v>821300</v>
      </c>
      <c r="D37" s="26" t="s">
        <v>54</v>
      </c>
      <c r="E37" s="25" t="s">
        <v>483</v>
      </c>
      <c r="F37" s="65">
        <v>40000</v>
      </c>
      <c r="G37" s="65">
        <v>40000</v>
      </c>
      <c r="H37" s="114">
        <v>38820.6</v>
      </c>
      <c r="I37" s="112">
        <f t="shared" si="7"/>
        <v>97.05149999999999</v>
      </c>
    </row>
    <row r="38" spans="1:9" s="16" customFormat="1" ht="13.5">
      <c r="A38" s="25"/>
      <c r="B38" s="44"/>
      <c r="C38" s="25"/>
      <c r="D38" s="26"/>
      <c r="E38" s="51" t="s">
        <v>394</v>
      </c>
      <c r="F38" s="63">
        <f>SUM(F17+F37)</f>
        <v>1166000</v>
      </c>
      <c r="G38" s="63">
        <f>SUM(G17+G37)</f>
        <v>1166000</v>
      </c>
      <c r="H38" s="113">
        <f>SUM(H17+H37)</f>
        <v>1073321.53</v>
      </c>
      <c r="I38" s="112">
        <f t="shared" si="7"/>
        <v>92.051589193825052</v>
      </c>
    </row>
    <row r="39" spans="1:9" s="16" customFormat="1" ht="12.75">
      <c r="A39" s="10" t="s">
        <v>384</v>
      </c>
      <c r="B39" s="13"/>
      <c r="C39" s="13"/>
      <c r="D39" s="14"/>
      <c r="E39" s="52" t="s">
        <v>418</v>
      </c>
      <c r="F39" s="61"/>
      <c r="G39" s="61"/>
      <c r="H39" s="111"/>
      <c r="I39" s="111"/>
    </row>
    <row r="40" spans="1:9" s="20" customFormat="1" ht="13.5">
      <c r="A40" s="17"/>
      <c r="B40" s="42"/>
      <c r="C40" s="17">
        <v>610000</v>
      </c>
      <c r="D40" s="18">
        <v>1</v>
      </c>
      <c r="E40" s="17" t="s">
        <v>182</v>
      </c>
      <c r="F40" s="62">
        <f>SUM(F41+F46)</f>
        <v>3804200</v>
      </c>
      <c r="G40" s="62">
        <f>SUM(G41+G46)</f>
        <v>3804200</v>
      </c>
      <c r="H40" s="112">
        <f>SUM(H41+H46)</f>
        <v>4190005.0100000002</v>
      </c>
      <c r="I40" s="112">
        <f t="shared" ref="I40:I90" si="10">SUM(H40/(G40/100))</f>
        <v>110.14155433468272</v>
      </c>
    </row>
    <row r="41" spans="1:9" s="24" customFormat="1" ht="13.5">
      <c r="A41" s="21"/>
      <c r="B41" s="43"/>
      <c r="C41" s="21">
        <v>613000</v>
      </c>
      <c r="D41" s="22" t="s">
        <v>10</v>
      </c>
      <c r="E41" s="21" t="s">
        <v>183</v>
      </c>
      <c r="F41" s="63">
        <f>SUM(F42:F45)</f>
        <v>161000</v>
      </c>
      <c r="G41" s="63">
        <f>SUM(G42:G45)</f>
        <v>161000</v>
      </c>
      <c r="H41" s="113">
        <f>SUM(H42:H45)</f>
        <v>155437.01999999999</v>
      </c>
      <c r="I41" s="112">
        <f t="shared" si="10"/>
        <v>96.544732919254656</v>
      </c>
    </row>
    <row r="42" spans="1:9" s="16" customFormat="1" ht="13.5">
      <c r="A42" s="25"/>
      <c r="B42" s="44" t="s">
        <v>188</v>
      </c>
      <c r="C42" s="25">
        <v>613100</v>
      </c>
      <c r="D42" s="26" t="s">
        <v>12</v>
      </c>
      <c r="E42" s="25" t="s">
        <v>185</v>
      </c>
      <c r="F42" s="65">
        <v>1000</v>
      </c>
      <c r="G42" s="65">
        <v>1000</v>
      </c>
      <c r="H42" s="114">
        <v>0</v>
      </c>
      <c r="I42" s="112">
        <f t="shared" si="10"/>
        <v>0</v>
      </c>
    </row>
    <row r="43" spans="1:9" s="16" customFormat="1" ht="13.5">
      <c r="A43" s="25"/>
      <c r="B43" s="44" t="s">
        <v>225</v>
      </c>
      <c r="C43" s="25">
        <v>613500</v>
      </c>
      <c r="D43" s="26" t="s">
        <v>20</v>
      </c>
      <c r="E43" s="25" t="s">
        <v>226</v>
      </c>
      <c r="F43" s="65">
        <v>155000</v>
      </c>
      <c r="G43" s="65">
        <v>155000</v>
      </c>
      <c r="H43" s="114">
        <v>151318.39999999999</v>
      </c>
      <c r="I43" s="112">
        <f t="shared" si="10"/>
        <v>97.62477419354839</v>
      </c>
    </row>
    <row r="44" spans="1:9" s="16" customFormat="1" ht="13.5">
      <c r="A44" s="25"/>
      <c r="B44" s="44" t="s">
        <v>188</v>
      </c>
      <c r="C44" s="25">
        <v>613900</v>
      </c>
      <c r="D44" s="26" t="s">
        <v>23</v>
      </c>
      <c r="E44" s="25" t="s">
        <v>438</v>
      </c>
      <c r="F44" s="65">
        <v>500</v>
      </c>
      <c r="G44" s="65">
        <v>500</v>
      </c>
      <c r="H44" s="114">
        <v>0</v>
      </c>
      <c r="I44" s="112">
        <f t="shared" si="10"/>
        <v>0</v>
      </c>
    </row>
    <row r="45" spans="1:9" s="16" customFormat="1" ht="13.5">
      <c r="A45" s="25"/>
      <c r="B45" s="44" t="s">
        <v>188</v>
      </c>
      <c r="C45" s="25">
        <v>613900</v>
      </c>
      <c r="D45" s="26" t="s">
        <v>191</v>
      </c>
      <c r="E45" s="25" t="s">
        <v>186</v>
      </c>
      <c r="F45" s="65">
        <v>4500</v>
      </c>
      <c r="G45" s="65">
        <v>4500</v>
      </c>
      <c r="H45" s="114">
        <v>4118.62</v>
      </c>
      <c r="I45" s="112">
        <f t="shared" si="10"/>
        <v>91.524888888888881</v>
      </c>
    </row>
    <row r="46" spans="1:9" s="24" customFormat="1" ht="13.5" customHeight="1">
      <c r="A46" s="21"/>
      <c r="B46" s="43"/>
      <c r="C46" s="21">
        <v>614000</v>
      </c>
      <c r="D46" s="22" t="s">
        <v>29</v>
      </c>
      <c r="E46" s="21" t="s">
        <v>196</v>
      </c>
      <c r="F46" s="63">
        <f>SUM(F47:F89)</f>
        <v>3643200</v>
      </c>
      <c r="G46" s="63">
        <f>SUM(G47:G89)</f>
        <v>3643200</v>
      </c>
      <c r="H46" s="113">
        <f>SUM(H47:H89)</f>
        <v>4034567.99</v>
      </c>
      <c r="I46" s="112">
        <f t="shared" si="10"/>
        <v>110.74242396794028</v>
      </c>
    </row>
    <row r="47" spans="1:9" s="16" customFormat="1" ht="13.5">
      <c r="A47" s="25"/>
      <c r="B47" s="44" t="s">
        <v>243</v>
      </c>
      <c r="C47" s="25">
        <v>614100</v>
      </c>
      <c r="D47" s="26" t="s">
        <v>31</v>
      </c>
      <c r="E47" s="25" t="s">
        <v>257</v>
      </c>
      <c r="F47" s="65">
        <v>9000</v>
      </c>
      <c r="G47" s="65">
        <v>9000</v>
      </c>
      <c r="H47" s="114">
        <v>8985.6</v>
      </c>
      <c r="I47" s="112">
        <f t="shared" si="10"/>
        <v>99.84</v>
      </c>
    </row>
    <row r="48" spans="1:9" s="16" customFormat="1" ht="13.5">
      <c r="A48" s="25"/>
      <c r="B48" s="44" t="s">
        <v>228</v>
      </c>
      <c r="C48" s="25">
        <v>614200</v>
      </c>
      <c r="D48" s="26" t="s">
        <v>201</v>
      </c>
      <c r="E48" s="25" t="s">
        <v>317</v>
      </c>
      <c r="F48" s="65">
        <v>152000</v>
      </c>
      <c r="G48" s="65">
        <v>152000</v>
      </c>
      <c r="H48" s="114">
        <v>162000</v>
      </c>
      <c r="I48" s="112">
        <f t="shared" si="10"/>
        <v>106.57894736842105</v>
      </c>
    </row>
    <row r="49" spans="1:9" s="16" customFormat="1" ht="13.5">
      <c r="A49" s="25"/>
      <c r="B49" s="44" t="s">
        <v>228</v>
      </c>
      <c r="C49" s="25">
        <v>614200</v>
      </c>
      <c r="D49" s="57" t="s">
        <v>203</v>
      </c>
      <c r="E49" s="25" t="s">
        <v>316</v>
      </c>
      <c r="F49" s="65">
        <v>250000</v>
      </c>
      <c r="G49" s="65">
        <v>250000</v>
      </c>
      <c r="H49" s="114">
        <v>226800</v>
      </c>
      <c r="I49" s="112">
        <f t="shared" si="10"/>
        <v>90.72</v>
      </c>
    </row>
    <row r="50" spans="1:9" s="16" customFormat="1" ht="13.5">
      <c r="A50" s="25"/>
      <c r="B50" s="44" t="s">
        <v>228</v>
      </c>
      <c r="C50" s="25">
        <v>614200</v>
      </c>
      <c r="D50" s="26" t="s">
        <v>206</v>
      </c>
      <c r="E50" s="25" t="s">
        <v>368</v>
      </c>
      <c r="F50" s="65">
        <v>58650</v>
      </c>
      <c r="G50" s="65">
        <v>58650</v>
      </c>
      <c r="H50" s="114">
        <v>58650</v>
      </c>
      <c r="I50" s="112">
        <f t="shared" si="10"/>
        <v>100</v>
      </c>
    </row>
    <row r="51" spans="1:9" s="16" customFormat="1" ht="13.5">
      <c r="A51" s="25"/>
      <c r="B51" s="44" t="s">
        <v>229</v>
      </c>
      <c r="C51" s="25">
        <v>614200</v>
      </c>
      <c r="D51" s="26" t="s">
        <v>209</v>
      </c>
      <c r="E51" s="25" t="s">
        <v>314</v>
      </c>
      <c r="F51" s="65">
        <v>35800</v>
      </c>
      <c r="G51" s="65">
        <v>35800</v>
      </c>
      <c r="H51" s="114">
        <v>35800</v>
      </c>
      <c r="I51" s="112">
        <f t="shared" si="10"/>
        <v>100</v>
      </c>
    </row>
    <row r="52" spans="1:9" s="16" customFormat="1" ht="13.5">
      <c r="A52" s="25"/>
      <c r="B52" s="44" t="s">
        <v>229</v>
      </c>
      <c r="C52" s="25">
        <v>614200</v>
      </c>
      <c r="D52" s="26" t="s">
        <v>211</v>
      </c>
      <c r="E52" s="25" t="s">
        <v>230</v>
      </c>
      <c r="F52" s="65">
        <v>5000</v>
      </c>
      <c r="G52" s="65">
        <v>5000</v>
      </c>
      <c r="H52" s="114">
        <v>5000</v>
      </c>
      <c r="I52" s="112">
        <f t="shared" si="10"/>
        <v>100</v>
      </c>
    </row>
    <row r="53" spans="1:9" s="16" customFormat="1" ht="13.5">
      <c r="A53" s="25"/>
      <c r="B53" s="44">
        <v>1091</v>
      </c>
      <c r="C53" s="25">
        <v>614200</v>
      </c>
      <c r="D53" s="26" t="s">
        <v>233</v>
      </c>
      <c r="E53" s="25" t="s">
        <v>347</v>
      </c>
      <c r="F53" s="65">
        <v>850000</v>
      </c>
      <c r="G53" s="65">
        <v>850000</v>
      </c>
      <c r="H53" s="114">
        <v>1266985.6100000001</v>
      </c>
      <c r="I53" s="112">
        <f t="shared" si="10"/>
        <v>149.05713058823531</v>
      </c>
    </row>
    <row r="54" spans="1:9" s="16" customFormat="1" ht="13.5">
      <c r="A54" s="25"/>
      <c r="B54" s="44">
        <v>1091</v>
      </c>
      <c r="C54" s="25">
        <v>614200</v>
      </c>
      <c r="D54" s="26" t="s">
        <v>234</v>
      </c>
      <c r="E54" s="25" t="s">
        <v>231</v>
      </c>
      <c r="F54" s="65">
        <v>5000</v>
      </c>
      <c r="G54" s="65">
        <v>5000</v>
      </c>
      <c r="H54" s="114">
        <v>4200</v>
      </c>
      <c r="I54" s="112">
        <f t="shared" si="10"/>
        <v>84</v>
      </c>
    </row>
    <row r="55" spans="1:9" s="16" customFormat="1" ht="13.5" customHeight="1">
      <c r="A55" s="25"/>
      <c r="B55" s="44">
        <v>1091</v>
      </c>
      <c r="C55" s="25">
        <v>614200</v>
      </c>
      <c r="D55" s="26" t="s">
        <v>235</v>
      </c>
      <c r="E55" s="80" t="s">
        <v>459</v>
      </c>
      <c r="F55" s="65">
        <v>25000</v>
      </c>
      <c r="G55" s="65">
        <v>25000</v>
      </c>
      <c r="H55" s="114">
        <v>25000</v>
      </c>
      <c r="I55" s="112">
        <f t="shared" si="10"/>
        <v>100</v>
      </c>
    </row>
    <row r="56" spans="1:9" s="16" customFormat="1" ht="15" customHeight="1">
      <c r="A56" s="25"/>
      <c r="B56" s="44" t="s">
        <v>232</v>
      </c>
      <c r="C56" s="25">
        <v>614200</v>
      </c>
      <c r="D56" s="26" t="s">
        <v>236</v>
      </c>
      <c r="E56" s="80" t="s">
        <v>460</v>
      </c>
      <c r="F56" s="65">
        <v>10850</v>
      </c>
      <c r="G56" s="65">
        <v>10850</v>
      </c>
      <c r="H56" s="114">
        <v>7311.11</v>
      </c>
      <c r="I56" s="112">
        <f t="shared" si="10"/>
        <v>67.383502304147456</v>
      </c>
    </row>
    <row r="57" spans="1:9" s="16" customFormat="1" ht="13.5" customHeight="1">
      <c r="A57" s="25"/>
      <c r="B57" s="44" t="s">
        <v>232</v>
      </c>
      <c r="C57" s="25">
        <v>614200</v>
      </c>
      <c r="D57" s="26" t="s">
        <v>237</v>
      </c>
      <c r="E57" s="80" t="s">
        <v>372</v>
      </c>
      <c r="F57" s="65">
        <v>15000</v>
      </c>
      <c r="G57" s="65">
        <v>15000</v>
      </c>
      <c r="H57" s="114">
        <v>14527.8</v>
      </c>
      <c r="I57" s="112">
        <f t="shared" si="10"/>
        <v>96.85199999999999</v>
      </c>
    </row>
    <row r="58" spans="1:9" s="16" customFormat="1" ht="13.5">
      <c r="A58" s="25"/>
      <c r="B58" s="44" t="s">
        <v>243</v>
      </c>
      <c r="C58" s="25">
        <v>614300</v>
      </c>
      <c r="D58" s="26" t="s">
        <v>238</v>
      </c>
      <c r="E58" s="25" t="s">
        <v>439</v>
      </c>
      <c r="F58" s="65">
        <v>29000</v>
      </c>
      <c r="G58" s="65">
        <v>29000</v>
      </c>
      <c r="H58" s="114">
        <v>29004</v>
      </c>
      <c r="I58" s="112">
        <f t="shared" si="10"/>
        <v>100.01379310344828</v>
      </c>
    </row>
    <row r="59" spans="1:9" s="16" customFormat="1" ht="13.5">
      <c r="A59" s="25"/>
      <c r="B59" s="44" t="s">
        <v>243</v>
      </c>
      <c r="C59" s="25">
        <v>614300</v>
      </c>
      <c r="D59" s="26" t="s">
        <v>240</v>
      </c>
      <c r="E59" s="25" t="s">
        <v>440</v>
      </c>
      <c r="F59" s="65">
        <v>29000</v>
      </c>
      <c r="G59" s="65">
        <v>29000</v>
      </c>
      <c r="H59" s="114">
        <v>29004</v>
      </c>
      <c r="I59" s="112">
        <f t="shared" si="10"/>
        <v>100.01379310344828</v>
      </c>
    </row>
    <row r="60" spans="1:9" s="16" customFormat="1" ht="13.5">
      <c r="A60" s="25"/>
      <c r="B60" s="44" t="s">
        <v>243</v>
      </c>
      <c r="C60" s="25">
        <v>614300</v>
      </c>
      <c r="D60" s="26" t="s">
        <v>242</v>
      </c>
      <c r="E60" s="25" t="s">
        <v>441</v>
      </c>
      <c r="F60" s="65">
        <v>21000</v>
      </c>
      <c r="G60" s="65">
        <v>21000</v>
      </c>
      <c r="H60" s="114">
        <v>21000</v>
      </c>
      <c r="I60" s="112">
        <f t="shared" si="10"/>
        <v>100</v>
      </c>
    </row>
    <row r="61" spans="1:9" s="16" customFormat="1" ht="13.5">
      <c r="A61" s="25"/>
      <c r="B61" s="44" t="s">
        <v>243</v>
      </c>
      <c r="C61" s="25">
        <v>614300</v>
      </c>
      <c r="D61" s="26" t="s">
        <v>244</v>
      </c>
      <c r="E61" s="25" t="s">
        <v>442</v>
      </c>
      <c r="F61" s="65">
        <v>27000</v>
      </c>
      <c r="G61" s="65">
        <v>27000</v>
      </c>
      <c r="H61" s="114">
        <v>27000</v>
      </c>
      <c r="I61" s="112">
        <f t="shared" si="10"/>
        <v>100</v>
      </c>
    </row>
    <row r="62" spans="1:9" s="16" customFormat="1" ht="24" customHeight="1">
      <c r="A62" s="25"/>
      <c r="B62" s="44" t="s">
        <v>195</v>
      </c>
      <c r="C62" s="25">
        <v>614300</v>
      </c>
      <c r="D62" s="26" t="s">
        <v>245</v>
      </c>
      <c r="E62" s="80" t="s">
        <v>410</v>
      </c>
      <c r="F62" s="65">
        <v>500</v>
      </c>
      <c r="G62" s="65">
        <v>500</v>
      </c>
      <c r="H62" s="114">
        <v>0</v>
      </c>
      <c r="I62" s="112">
        <f t="shared" si="10"/>
        <v>0</v>
      </c>
    </row>
    <row r="63" spans="1:9" s="16" customFormat="1" ht="13.5">
      <c r="A63" s="25"/>
      <c r="B63" s="44">
        <v>1091</v>
      </c>
      <c r="C63" s="25">
        <v>614300</v>
      </c>
      <c r="D63" s="26" t="s">
        <v>246</v>
      </c>
      <c r="E63" s="25" t="s">
        <v>362</v>
      </c>
      <c r="F63" s="65">
        <v>10000</v>
      </c>
      <c r="G63" s="65">
        <v>10000</v>
      </c>
      <c r="H63" s="114">
        <v>10000</v>
      </c>
      <c r="I63" s="112">
        <f t="shared" si="10"/>
        <v>100</v>
      </c>
    </row>
    <row r="64" spans="1:9" s="16" customFormat="1" ht="27" customHeight="1">
      <c r="A64" s="25"/>
      <c r="B64" s="44">
        <v>1091</v>
      </c>
      <c r="C64" s="25">
        <v>614300</v>
      </c>
      <c r="D64" s="26" t="s">
        <v>376</v>
      </c>
      <c r="E64" s="80" t="s">
        <v>475</v>
      </c>
      <c r="F64" s="65">
        <v>30000</v>
      </c>
      <c r="G64" s="65">
        <v>30000</v>
      </c>
      <c r="H64" s="114">
        <v>30000</v>
      </c>
      <c r="I64" s="112">
        <f t="shared" si="10"/>
        <v>100</v>
      </c>
    </row>
    <row r="65" spans="1:9" s="16" customFormat="1" ht="13.5" customHeight="1">
      <c r="A65" s="25"/>
      <c r="B65" s="44" t="s">
        <v>195</v>
      </c>
      <c r="C65" s="25">
        <v>614300</v>
      </c>
      <c r="D65" s="26" t="s">
        <v>249</v>
      </c>
      <c r="E65" s="80" t="s">
        <v>448</v>
      </c>
      <c r="F65" s="65">
        <v>130000</v>
      </c>
      <c r="G65" s="65">
        <v>130000</v>
      </c>
      <c r="H65" s="114">
        <v>129000</v>
      </c>
      <c r="I65" s="112">
        <f t="shared" si="10"/>
        <v>99.230769230769226</v>
      </c>
    </row>
    <row r="66" spans="1:9" s="16" customFormat="1" ht="14.25" customHeight="1">
      <c r="A66" s="25"/>
      <c r="B66" s="44">
        <v>1091</v>
      </c>
      <c r="C66" s="25">
        <v>614300</v>
      </c>
      <c r="D66" s="26" t="s">
        <v>250</v>
      </c>
      <c r="E66" s="80" t="s">
        <v>427</v>
      </c>
      <c r="F66" s="65">
        <v>10000</v>
      </c>
      <c r="G66" s="65">
        <v>10000</v>
      </c>
      <c r="H66" s="114">
        <v>10000</v>
      </c>
      <c r="I66" s="112">
        <f t="shared" si="10"/>
        <v>100</v>
      </c>
    </row>
    <row r="67" spans="1:9" s="16" customFormat="1" ht="13.5">
      <c r="A67" s="25"/>
      <c r="B67" s="44" t="s">
        <v>195</v>
      </c>
      <c r="C67" s="25">
        <v>614300</v>
      </c>
      <c r="D67" s="26" t="s">
        <v>251</v>
      </c>
      <c r="E67" s="25" t="s">
        <v>361</v>
      </c>
      <c r="F67" s="65">
        <v>10000</v>
      </c>
      <c r="G67" s="65">
        <v>10000</v>
      </c>
      <c r="H67" s="114">
        <v>10000</v>
      </c>
      <c r="I67" s="112">
        <f t="shared" si="10"/>
        <v>100</v>
      </c>
    </row>
    <row r="68" spans="1:9" s="16" customFormat="1" ht="13.5">
      <c r="A68" s="25"/>
      <c r="B68" s="45" t="s">
        <v>232</v>
      </c>
      <c r="C68" s="25">
        <v>614300</v>
      </c>
      <c r="D68" s="26" t="s">
        <v>252</v>
      </c>
      <c r="E68" s="25" t="s">
        <v>449</v>
      </c>
      <c r="F68" s="65">
        <v>186000</v>
      </c>
      <c r="G68" s="65">
        <v>186000</v>
      </c>
      <c r="H68" s="114">
        <v>186000</v>
      </c>
      <c r="I68" s="112">
        <f t="shared" si="10"/>
        <v>100</v>
      </c>
    </row>
    <row r="69" spans="1:9" s="16" customFormat="1" ht="13.5">
      <c r="A69" s="25"/>
      <c r="B69" s="45" t="s">
        <v>232</v>
      </c>
      <c r="C69" s="25">
        <v>614300</v>
      </c>
      <c r="D69" s="26" t="s">
        <v>253</v>
      </c>
      <c r="E69" s="25" t="s">
        <v>443</v>
      </c>
      <c r="F69" s="65">
        <v>200000</v>
      </c>
      <c r="G69" s="65">
        <v>200000</v>
      </c>
      <c r="H69" s="114">
        <v>200000</v>
      </c>
      <c r="I69" s="112">
        <f t="shared" si="10"/>
        <v>100</v>
      </c>
    </row>
    <row r="70" spans="1:9" s="16" customFormat="1" ht="13.5">
      <c r="A70" s="25"/>
      <c r="B70" s="45" t="s">
        <v>232</v>
      </c>
      <c r="C70" s="25">
        <v>614300</v>
      </c>
      <c r="D70" s="26" t="s">
        <v>254</v>
      </c>
      <c r="E70" s="25" t="s">
        <v>480</v>
      </c>
      <c r="F70" s="65">
        <v>50000</v>
      </c>
      <c r="G70" s="65">
        <v>50000</v>
      </c>
      <c r="H70" s="114">
        <v>50000</v>
      </c>
      <c r="I70" s="112">
        <f t="shared" si="10"/>
        <v>100</v>
      </c>
    </row>
    <row r="71" spans="1:9" s="16" customFormat="1" ht="13.5">
      <c r="A71" s="25"/>
      <c r="B71" s="45" t="s">
        <v>232</v>
      </c>
      <c r="C71" s="25">
        <v>614300</v>
      </c>
      <c r="D71" s="26" t="s">
        <v>255</v>
      </c>
      <c r="E71" s="25" t="s">
        <v>450</v>
      </c>
      <c r="F71" s="65">
        <v>50000</v>
      </c>
      <c r="G71" s="65">
        <v>50000</v>
      </c>
      <c r="H71" s="114">
        <v>50000</v>
      </c>
      <c r="I71" s="112">
        <f t="shared" si="10"/>
        <v>100</v>
      </c>
    </row>
    <row r="72" spans="1:9" s="16" customFormat="1" ht="13.5">
      <c r="A72" s="25"/>
      <c r="B72" s="44" t="s">
        <v>229</v>
      </c>
      <c r="C72" s="25">
        <v>614300</v>
      </c>
      <c r="D72" s="26" t="s">
        <v>256</v>
      </c>
      <c r="E72" s="25" t="s">
        <v>239</v>
      </c>
      <c r="F72" s="65">
        <v>20500</v>
      </c>
      <c r="G72" s="65">
        <v>20500</v>
      </c>
      <c r="H72" s="114">
        <v>20500</v>
      </c>
      <c r="I72" s="112">
        <f t="shared" si="10"/>
        <v>100</v>
      </c>
    </row>
    <row r="73" spans="1:9" s="16" customFormat="1" ht="13.5">
      <c r="A73" s="25"/>
      <c r="B73" s="44">
        <v>1091</v>
      </c>
      <c r="C73" s="25">
        <v>614300</v>
      </c>
      <c r="D73" s="26" t="s">
        <v>377</v>
      </c>
      <c r="E73" s="25" t="s">
        <v>356</v>
      </c>
      <c r="F73" s="65">
        <v>5000</v>
      </c>
      <c r="G73" s="65">
        <v>5000</v>
      </c>
      <c r="H73" s="114">
        <v>5000</v>
      </c>
      <c r="I73" s="112">
        <f t="shared" si="10"/>
        <v>100</v>
      </c>
    </row>
    <row r="74" spans="1:9" s="16" customFormat="1" ht="13.5" hidden="1">
      <c r="A74" s="25"/>
      <c r="B74" s="44"/>
      <c r="C74" s="25"/>
      <c r="D74" s="26"/>
      <c r="E74" s="25" t="s">
        <v>444</v>
      </c>
      <c r="F74" s="65"/>
      <c r="G74" s="65"/>
      <c r="H74" s="114"/>
      <c r="I74" s="112" t="e">
        <f t="shared" si="10"/>
        <v>#DIV/0!</v>
      </c>
    </row>
    <row r="75" spans="1:9" s="16" customFormat="1" ht="13.5" hidden="1">
      <c r="A75" s="25"/>
      <c r="B75" s="44"/>
      <c r="C75" s="25"/>
      <c r="D75" s="26" t="s">
        <v>377</v>
      </c>
      <c r="E75" s="25" t="s">
        <v>445</v>
      </c>
      <c r="F75" s="65"/>
      <c r="G75" s="65"/>
      <c r="H75" s="114"/>
      <c r="I75" s="112" t="e">
        <f t="shared" si="10"/>
        <v>#DIV/0!</v>
      </c>
    </row>
    <row r="76" spans="1:9" s="16" customFormat="1" ht="13.5" hidden="1">
      <c r="A76" s="25"/>
      <c r="B76" s="44"/>
      <c r="C76" s="25"/>
      <c r="D76" s="26" t="s">
        <v>315</v>
      </c>
      <c r="E76" s="25" t="s">
        <v>446</v>
      </c>
      <c r="F76" s="65"/>
      <c r="G76" s="65"/>
      <c r="H76" s="114"/>
      <c r="I76" s="112" t="e">
        <f t="shared" si="10"/>
        <v>#DIV/0!</v>
      </c>
    </row>
    <row r="77" spans="1:9" s="16" customFormat="1" ht="13.5">
      <c r="A77" s="25"/>
      <c r="B77" s="44" t="s">
        <v>195</v>
      </c>
      <c r="C77" s="25">
        <v>614300</v>
      </c>
      <c r="D77" s="26" t="s">
        <v>315</v>
      </c>
      <c r="E77" s="25" t="s">
        <v>333</v>
      </c>
      <c r="F77" s="65">
        <v>20000</v>
      </c>
      <c r="G77" s="65">
        <v>20000</v>
      </c>
      <c r="H77" s="114">
        <v>19500</v>
      </c>
      <c r="I77" s="112">
        <f t="shared" si="10"/>
        <v>97.5</v>
      </c>
    </row>
    <row r="78" spans="1:9" s="16" customFormat="1" ht="13.5">
      <c r="A78" s="25"/>
      <c r="B78" s="44" t="s">
        <v>258</v>
      </c>
      <c r="C78" s="25">
        <v>614300</v>
      </c>
      <c r="D78" s="26" t="s">
        <v>472</v>
      </c>
      <c r="E78" s="25" t="s">
        <v>259</v>
      </c>
      <c r="F78" s="65">
        <v>70000</v>
      </c>
      <c r="G78" s="65">
        <v>70000</v>
      </c>
      <c r="H78" s="114">
        <v>70000</v>
      </c>
      <c r="I78" s="112">
        <f t="shared" si="10"/>
        <v>100</v>
      </c>
    </row>
    <row r="79" spans="1:9" s="16" customFormat="1" ht="13.5">
      <c r="A79" s="25"/>
      <c r="B79" s="44" t="s">
        <v>248</v>
      </c>
      <c r="C79" s="25">
        <v>614400</v>
      </c>
      <c r="D79" s="26" t="s">
        <v>360</v>
      </c>
      <c r="E79" s="25" t="s">
        <v>306</v>
      </c>
      <c r="F79" s="65">
        <v>14000</v>
      </c>
      <c r="G79" s="65">
        <v>14000</v>
      </c>
      <c r="H79" s="114">
        <v>9000</v>
      </c>
      <c r="I79" s="112">
        <f t="shared" si="10"/>
        <v>64.285714285714292</v>
      </c>
    </row>
    <row r="80" spans="1:9" s="16" customFormat="1" ht="13.5">
      <c r="A80" s="25"/>
      <c r="B80" s="44">
        <v>1091</v>
      </c>
      <c r="C80" s="25">
        <v>614400</v>
      </c>
      <c r="D80" s="26" t="s">
        <v>366</v>
      </c>
      <c r="E80" s="25" t="s">
        <v>241</v>
      </c>
      <c r="F80" s="65">
        <v>66000</v>
      </c>
      <c r="G80" s="65">
        <v>66000</v>
      </c>
      <c r="H80" s="114">
        <v>66000</v>
      </c>
      <c r="I80" s="112">
        <f t="shared" si="10"/>
        <v>100</v>
      </c>
    </row>
    <row r="81" spans="1:9" s="16" customFormat="1" ht="15.75" customHeight="1">
      <c r="A81" s="25"/>
      <c r="B81" s="44" t="s">
        <v>184</v>
      </c>
      <c r="C81" s="25">
        <v>614400</v>
      </c>
      <c r="D81" s="26" t="s">
        <v>370</v>
      </c>
      <c r="E81" s="80" t="s">
        <v>479</v>
      </c>
      <c r="F81" s="65">
        <v>5000</v>
      </c>
      <c r="G81" s="65">
        <v>5000</v>
      </c>
      <c r="H81" s="114">
        <v>5000</v>
      </c>
      <c r="I81" s="112">
        <f t="shared" si="10"/>
        <v>100</v>
      </c>
    </row>
    <row r="82" spans="1:9" s="16" customFormat="1" ht="13.5">
      <c r="A82" s="25"/>
      <c r="B82" s="44" t="s">
        <v>247</v>
      </c>
      <c r="C82" s="25">
        <v>614400</v>
      </c>
      <c r="D82" s="26" t="s">
        <v>371</v>
      </c>
      <c r="E82" s="25" t="s">
        <v>334</v>
      </c>
      <c r="F82" s="65">
        <v>550000</v>
      </c>
      <c r="G82" s="65">
        <v>550000</v>
      </c>
      <c r="H82" s="114">
        <v>549999.96</v>
      </c>
      <c r="I82" s="112">
        <f t="shared" si="10"/>
        <v>99.999992727272726</v>
      </c>
    </row>
    <row r="83" spans="1:9" s="16" customFormat="1" ht="13.5">
      <c r="A83" s="25"/>
      <c r="B83" s="44" t="s">
        <v>248</v>
      </c>
      <c r="C83" s="25">
        <v>614400</v>
      </c>
      <c r="D83" s="26" t="s">
        <v>461</v>
      </c>
      <c r="E83" s="25" t="s">
        <v>357</v>
      </c>
      <c r="F83" s="65">
        <v>485000</v>
      </c>
      <c r="G83" s="65">
        <v>485000</v>
      </c>
      <c r="H83" s="114">
        <v>485000</v>
      </c>
      <c r="I83" s="112">
        <f t="shared" si="10"/>
        <v>100</v>
      </c>
    </row>
    <row r="84" spans="1:9" s="16" customFormat="1" ht="13.5">
      <c r="A84" s="25"/>
      <c r="B84" s="44" t="s">
        <v>248</v>
      </c>
      <c r="C84" s="25">
        <v>614400</v>
      </c>
      <c r="D84" s="26" t="s">
        <v>462</v>
      </c>
      <c r="E84" s="25" t="s">
        <v>335</v>
      </c>
      <c r="F84" s="65">
        <v>32000</v>
      </c>
      <c r="G84" s="65">
        <v>32000</v>
      </c>
      <c r="H84" s="114">
        <v>31999.919999999998</v>
      </c>
      <c r="I84" s="112">
        <f t="shared" si="10"/>
        <v>99.999749999999992</v>
      </c>
    </row>
    <row r="85" spans="1:9" s="16" customFormat="1" ht="13.5">
      <c r="A85" s="25"/>
      <c r="B85" s="44" t="s">
        <v>248</v>
      </c>
      <c r="C85" s="25">
        <v>614400</v>
      </c>
      <c r="D85" s="26" t="s">
        <v>468</v>
      </c>
      <c r="E85" s="25" t="s">
        <v>336</v>
      </c>
      <c r="F85" s="65">
        <v>76600</v>
      </c>
      <c r="G85" s="65">
        <v>76600</v>
      </c>
      <c r="H85" s="114">
        <v>75999.990000000005</v>
      </c>
      <c r="I85" s="112">
        <f t="shared" si="10"/>
        <v>99.216697127937337</v>
      </c>
    </row>
    <row r="86" spans="1:9" s="16" customFormat="1" ht="13.5">
      <c r="A86" s="25"/>
      <c r="B86" s="44" t="s">
        <v>197</v>
      </c>
      <c r="C86" s="25">
        <v>614400</v>
      </c>
      <c r="D86" s="26" t="s">
        <v>469</v>
      </c>
      <c r="E86" s="25" t="s">
        <v>369</v>
      </c>
      <c r="F86" s="65">
        <v>47000</v>
      </c>
      <c r="G86" s="65">
        <v>47000</v>
      </c>
      <c r="H86" s="114">
        <v>47000</v>
      </c>
      <c r="I86" s="112">
        <f t="shared" si="10"/>
        <v>100</v>
      </c>
    </row>
    <row r="87" spans="1:9" s="16" customFormat="1" ht="12" customHeight="1">
      <c r="A87" s="25"/>
      <c r="B87" s="44" t="s">
        <v>197</v>
      </c>
      <c r="C87" s="25">
        <v>614400</v>
      </c>
      <c r="D87" s="26" t="s">
        <v>470</v>
      </c>
      <c r="E87" s="80" t="s">
        <v>373</v>
      </c>
      <c r="F87" s="65">
        <v>20000</v>
      </c>
      <c r="G87" s="65">
        <v>20000</v>
      </c>
      <c r="H87" s="114">
        <v>20000</v>
      </c>
      <c r="I87" s="112">
        <f t="shared" si="10"/>
        <v>100</v>
      </c>
    </row>
    <row r="88" spans="1:9" s="16" customFormat="1" ht="12" customHeight="1">
      <c r="A88" s="25"/>
      <c r="B88" s="44" t="s">
        <v>197</v>
      </c>
      <c r="C88" s="25">
        <v>614400</v>
      </c>
      <c r="D88" s="26" t="s">
        <v>471</v>
      </c>
      <c r="E88" s="80" t="s">
        <v>374</v>
      </c>
      <c r="F88" s="65">
        <v>11000</v>
      </c>
      <c r="G88" s="65">
        <v>11000</v>
      </c>
      <c r="H88" s="114">
        <v>11000</v>
      </c>
      <c r="I88" s="112">
        <f t="shared" si="10"/>
        <v>100</v>
      </c>
    </row>
    <row r="89" spans="1:9" s="16" customFormat="1" ht="13.5" customHeight="1">
      <c r="A89" s="25"/>
      <c r="B89" s="44" t="s">
        <v>197</v>
      </c>
      <c r="C89" s="25">
        <v>614400</v>
      </c>
      <c r="D89" s="26" t="s">
        <v>485</v>
      </c>
      <c r="E89" s="80" t="s">
        <v>484</v>
      </c>
      <c r="F89" s="65">
        <v>22300</v>
      </c>
      <c r="G89" s="65">
        <v>22300</v>
      </c>
      <c r="H89" s="114">
        <v>22300</v>
      </c>
      <c r="I89" s="112">
        <f t="shared" si="10"/>
        <v>100</v>
      </c>
    </row>
    <row r="90" spans="1:9" s="16" customFormat="1" ht="13.5">
      <c r="A90" s="25"/>
      <c r="B90" s="44"/>
      <c r="C90" s="25"/>
      <c r="D90" s="26"/>
      <c r="E90" s="51" t="s">
        <v>395</v>
      </c>
      <c r="F90" s="63">
        <f>SUM(F40)</f>
        <v>3804200</v>
      </c>
      <c r="G90" s="63">
        <f>SUM(G40)</f>
        <v>3804200</v>
      </c>
      <c r="H90" s="113">
        <f>SUM(H40)</f>
        <v>4190005.0100000002</v>
      </c>
      <c r="I90" s="112">
        <f t="shared" si="10"/>
        <v>110.14155433468272</v>
      </c>
    </row>
    <row r="91" spans="1:9" s="16" customFormat="1" ht="12.75">
      <c r="A91" s="10" t="s">
        <v>385</v>
      </c>
      <c r="B91" s="13"/>
      <c r="C91" s="13"/>
      <c r="D91" s="13"/>
      <c r="E91" s="131" t="s">
        <v>419</v>
      </c>
      <c r="F91" s="61"/>
      <c r="G91" s="61"/>
      <c r="H91" s="111"/>
      <c r="I91" s="111"/>
    </row>
    <row r="92" spans="1:9" s="20" customFormat="1" ht="13.5">
      <c r="A92" s="17"/>
      <c r="B92" s="17"/>
      <c r="C92" s="17">
        <v>610000</v>
      </c>
      <c r="D92" s="18">
        <v>1</v>
      </c>
      <c r="E92" s="17" t="s">
        <v>182</v>
      </c>
      <c r="F92" s="62">
        <f>SUM(F93+F106)</f>
        <v>606700</v>
      </c>
      <c r="G92" s="62">
        <f>SUM(G93+G106)</f>
        <v>606700</v>
      </c>
      <c r="H92" s="112">
        <f>SUM(H93+H106)</f>
        <v>192858.16000000003</v>
      </c>
      <c r="I92" s="112">
        <f t="shared" ref="I92:I121" si="11">SUM(H92/(G92/100))</f>
        <v>31.788059996703485</v>
      </c>
    </row>
    <row r="93" spans="1:9" s="24" customFormat="1" ht="13.5">
      <c r="A93" s="21"/>
      <c r="B93" s="43"/>
      <c r="C93" s="21">
        <v>613000</v>
      </c>
      <c r="D93" s="22" t="s">
        <v>10</v>
      </c>
      <c r="E93" s="21" t="s">
        <v>183</v>
      </c>
      <c r="F93" s="63">
        <f>SUM(F94:F105)</f>
        <v>489700</v>
      </c>
      <c r="G93" s="63">
        <f>SUM(G94:G105)</f>
        <v>489700</v>
      </c>
      <c r="H93" s="113">
        <f>SUM(H94:H105)</f>
        <v>133725.75000000003</v>
      </c>
      <c r="I93" s="112">
        <f t="shared" si="11"/>
        <v>27.307688380641213</v>
      </c>
    </row>
    <row r="94" spans="1:9" s="16" customFormat="1" ht="13.5">
      <c r="A94" s="25"/>
      <c r="B94" s="44" t="s">
        <v>286</v>
      </c>
      <c r="C94" s="25">
        <v>613100</v>
      </c>
      <c r="D94" s="26" t="s">
        <v>12</v>
      </c>
      <c r="E94" s="25" t="s">
        <v>330</v>
      </c>
      <c r="F94" s="65">
        <v>1000</v>
      </c>
      <c r="G94" s="65">
        <v>1000</v>
      </c>
      <c r="H94" s="114">
        <v>0</v>
      </c>
      <c r="I94" s="112">
        <f t="shared" si="11"/>
        <v>0</v>
      </c>
    </row>
    <row r="95" spans="1:9" s="16" customFormat="1" ht="14.25" customHeight="1">
      <c r="A95" s="25"/>
      <c r="B95" s="44" t="s">
        <v>286</v>
      </c>
      <c r="C95" s="25">
        <v>613400</v>
      </c>
      <c r="D95" s="26" t="s">
        <v>20</v>
      </c>
      <c r="E95" s="80" t="s">
        <v>327</v>
      </c>
      <c r="F95" s="87">
        <v>10000</v>
      </c>
      <c r="G95" s="87">
        <v>10000</v>
      </c>
      <c r="H95" s="114">
        <v>0</v>
      </c>
      <c r="I95" s="112">
        <f t="shared" si="11"/>
        <v>0</v>
      </c>
    </row>
    <row r="96" spans="1:9" s="16" customFormat="1" ht="12.75" customHeight="1">
      <c r="A96" s="25"/>
      <c r="B96" s="44" t="s">
        <v>286</v>
      </c>
      <c r="C96" s="25">
        <v>613400</v>
      </c>
      <c r="D96" s="26" t="s">
        <v>23</v>
      </c>
      <c r="E96" s="80" t="s">
        <v>325</v>
      </c>
      <c r="F96" s="87">
        <v>7000</v>
      </c>
      <c r="G96" s="87">
        <v>7000</v>
      </c>
      <c r="H96" s="114">
        <v>6999.99</v>
      </c>
      <c r="I96" s="112">
        <f t="shared" si="11"/>
        <v>99.999857142857138</v>
      </c>
    </row>
    <row r="97" spans="1:9" s="16" customFormat="1" ht="24" customHeight="1">
      <c r="A97" s="25"/>
      <c r="B97" s="44" t="s">
        <v>286</v>
      </c>
      <c r="C97" s="25">
        <v>613700</v>
      </c>
      <c r="D97" s="26" t="s">
        <v>191</v>
      </c>
      <c r="E97" s="80" t="s">
        <v>338</v>
      </c>
      <c r="F97" s="87">
        <v>165000</v>
      </c>
      <c r="G97" s="87">
        <v>165000</v>
      </c>
      <c r="H97" s="114">
        <v>0</v>
      </c>
      <c r="I97" s="112">
        <f t="shared" si="11"/>
        <v>0</v>
      </c>
    </row>
    <row r="98" spans="1:9" s="16" customFormat="1" ht="24" customHeight="1">
      <c r="A98" s="25"/>
      <c r="B98" s="44" t="s">
        <v>286</v>
      </c>
      <c r="C98" s="25">
        <v>613700</v>
      </c>
      <c r="D98" s="26" t="s">
        <v>192</v>
      </c>
      <c r="E98" s="80" t="s">
        <v>495</v>
      </c>
      <c r="F98" s="87">
        <v>66200</v>
      </c>
      <c r="G98" s="87">
        <v>66200</v>
      </c>
      <c r="H98" s="114">
        <v>66135.070000000007</v>
      </c>
      <c r="I98" s="112">
        <f t="shared" si="11"/>
        <v>99.901918429003032</v>
      </c>
    </row>
    <row r="99" spans="1:9" s="16" customFormat="1" ht="24.75" customHeight="1">
      <c r="A99" s="25"/>
      <c r="B99" s="44" t="s">
        <v>286</v>
      </c>
      <c r="C99" s="25">
        <v>613700</v>
      </c>
      <c r="D99" s="26" t="s">
        <v>193</v>
      </c>
      <c r="E99" s="80" t="s">
        <v>339</v>
      </c>
      <c r="F99" s="87">
        <v>130000</v>
      </c>
      <c r="G99" s="87">
        <v>130000</v>
      </c>
      <c r="H99" s="114">
        <v>20306.419999999998</v>
      </c>
      <c r="I99" s="112">
        <f t="shared" si="11"/>
        <v>15.620323076923075</v>
      </c>
    </row>
    <row r="100" spans="1:9" s="16" customFormat="1" ht="15.75" customHeight="1">
      <c r="A100" s="25"/>
      <c r="B100" s="44" t="s">
        <v>286</v>
      </c>
      <c r="C100" s="25">
        <v>613700</v>
      </c>
      <c r="D100" s="26" t="s">
        <v>194</v>
      </c>
      <c r="E100" s="80" t="s">
        <v>397</v>
      </c>
      <c r="F100" s="87">
        <v>40000</v>
      </c>
      <c r="G100" s="87">
        <v>40000</v>
      </c>
      <c r="H100" s="114">
        <v>21363.78</v>
      </c>
      <c r="I100" s="112">
        <f t="shared" si="11"/>
        <v>53.40945</v>
      </c>
    </row>
    <row r="101" spans="1:9" s="16" customFormat="1" ht="24.75" customHeight="1">
      <c r="A101" s="25"/>
      <c r="B101" s="44" t="s">
        <v>286</v>
      </c>
      <c r="C101" s="25">
        <v>613700</v>
      </c>
      <c r="D101" s="58" t="s">
        <v>341</v>
      </c>
      <c r="E101" s="80" t="s">
        <v>488</v>
      </c>
      <c r="F101" s="87">
        <v>27000</v>
      </c>
      <c r="G101" s="87">
        <v>27000</v>
      </c>
      <c r="H101" s="114">
        <v>17614.580000000002</v>
      </c>
      <c r="I101" s="112">
        <f t="shared" si="11"/>
        <v>65.239185185185192</v>
      </c>
    </row>
    <row r="102" spans="1:9" s="16" customFormat="1" ht="12.75" customHeight="1">
      <c r="A102" s="25"/>
      <c r="B102" s="44" t="s">
        <v>286</v>
      </c>
      <c r="C102" s="25">
        <v>613900</v>
      </c>
      <c r="D102" s="26" t="s">
        <v>342</v>
      </c>
      <c r="E102" s="80" t="s">
        <v>340</v>
      </c>
      <c r="F102" s="87">
        <v>28000</v>
      </c>
      <c r="G102" s="87">
        <v>28000</v>
      </c>
      <c r="H102" s="114">
        <v>0</v>
      </c>
      <c r="I102" s="112">
        <f t="shared" si="11"/>
        <v>0</v>
      </c>
    </row>
    <row r="103" spans="1:9" s="16" customFormat="1" ht="13.5" customHeight="1">
      <c r="A103" s="25"/>
      <c r="B103" s="44" t="s">
        <v>286</v>
      </c>
      <c r="C103" s="25">
        <v>613900</v>
      </c>
      <c r="D103" s="26" t="s">
        <v>345</v>
      </c>
      <c r="E103" s="80" t="s">
        <v>451</v>
      </c>
      <c r="F103" s="87">
        <v>10000</v>
      </c>
      <c r="G103" s="87">
        <v>10000</v>
      </c>
      <c r="H103" s="114">
        <v>0</v>
      </c>
      <c r="I103" s="112">
        <f t="shared" si="11"/>
        <v>0</v>
      </c>
    </row>
    <row r="104" spans="1:9" s="16" customFormat="1" ht="13.5">
      <c r="A104" s="25"/>
      <c r="B104" s="44" t="s">
        <v>286</v>
      </c>
      <c r="C104" s="25">
        <v>613900</v>
      </c>
      <c r="D104" s="26" t="s">
        <v>380</v>
      </c>
      <c r="E104" s="80" t="s">
        <v>452</v>
      </c>
      <c r="F104" s="87">
        <v>500</v>
      </c>
      <c r="G104" s="87">
        <v>500</v>
      </c>
      <c r="H104" s="114">
        <v>0</v>
      </c>
      <c r="I104" s="112">
        <f t="shared" si="11"/>
        <v>0</v>
      </c>
    </row>
    <row r="105" spans="1:9" s="16" customFormat="1" ht="12.75" customHeight="1">
      <c r="A105" s="25"/>
      <c r="B105" s="44" t="s">
        <v>286</v>
      </c>
      <c r="C105" s="25">
        <v>613900</v>
      </c>
      <c r="D105" s="26" t="s">
        <v>494</v>
      </c>
      <c r="E105" s="80" t="s">
        <v>414</v>
      </c>
      <c r="F105" s="87">
        <v>5000</v>
      </c>
      <c r="G105" s="87">
        <v>5000</v>
      </c>
      <c r="H105" s="114">
        <v>1305.9100000000001</v>
      </c>
      <c r="I105" s="112">
        <f t="shared" si="11"/>
        <v>26.118200000000002</v>
      </c>
    </row>
    <row r="106" spans="1:9" s="24" customFormat="1" ht="13.5">
      <c r="A106" s="21"/>
      <c r="B106" s="43"/>
      <c r="C106" s="21">
        <v>614000</v>
      </c>
      <c r="D106" s="22" t="s">
        <v>29</v>
      </c>
      <c r="E106" s="81" t="s">
        <v>196</v>
      </c>
      <c r="F106" s="93">
        <f t="shared" ref="F106:G106" si="12">SUM(F107:F116)</f>
        <v>117000</v>
      </c>
      <c r="G106" s="93">
        <f t="shared" si="12"/>
        <v>117000</v>
      </c>
      <c r="H106" s="115">
        <f t="shared" ref="H106" si="13">SUM(H107:H116)</f>
        <v>59132.41</v>
      </c>
      <c r="I106" s="112">
        <f t="shared" si="11"/>
        <v>50.540521367521372</v>
      </c>
    </row>
    <row r="107" spans="1:9" s="16" customFormat="1" ht="25.5" customHeight="1">
      <c r="A107" s="25"/>
      <c r="B107" s="44" t="s">
        <v>286</v>
      </c>
      <c r="C107" s="25">
        <v>614100</v>
      </c>
      <c r="D107" s="26" t="s">
        <v>31</v>
      </c>
      <c r="E107" s="94" t="s">
        <v>489</v>
      </c>
      <c r="F107" s="87">
        <v>15000</v>
      </c>
      <c r="G107" s="87">
        <v>15000</v>
      </c>
      <c r="H107" s="114">
        <v>10400</v>
      </c>
      <c r="I107" s="112">
        <f t="shared" si="11"/>
        <v>69.333333333333329</v>
      </c>
    </row>
    <row r="108" spans="1:9" s="16" customFormat="1" ht="12" customHeight="1">
      <c r="A108" s="25"/>
      <c r="B108" s="44" t="s">
        <v>286</v>
      </c>
      <c r="C108" s="25">
        <v>614200</v>
      </c>
      <c r="D108" s="26" t="s">
        <v>198</v>
      </c>
      <c r="E108" s="80" t="s">
        <v>367</v>
      </c>
      <c r="F108" s="87">
        <v>30000</v>
      </c>
      <c r="G108" s="87">
        <v>30000</v>
      </c>
      <c r="H108" s="114">
        <v>0</v>
      </c>
      <c r="I108" s="112">
        <f t="shared" si="11"/>
        <v>0</v>
      </c>
    </row>
    <row r="109" spans="1:9" s="16" customFormat="1" ht="24" customHeight="1">
      <c r="A109" s="25"/>
      <c r="B109" s="44" t="s">
        <v>286</v>
      </c>
      <c r="C109" s="25">
        <v>614200</v>
      </c>
      <c r="D109" s="26" t="s">
        <v>201</v>
      </c>
      <c r="E109" s="94" t="s">
        <v>477</v>
      </c>
      <c r="F109" s="87">
        <v>4500</v>
      </c>
      <c r="G109" s="87">
        <v>4500</v>
      </c>
      <c r="H109" s="114">
        <v>1232.4100000000001</v>
      </c>
      <c r="I109" s="112">
        <f t="shared" si="11"/>
        <v>27.38688888888889</v>
      </c>
    </row>
    <row r="110" spans="1:9" s="16" customFormat="1" ht="16.5" customHeight="1">
      <c r="A110" s="25"/>
      <c r="B110" s="44" t="s">
        <v>286</v>
      </c>
      <c r="C110" s="25">
        <v>614300</v>
      </c>
      <c r="D110" s="26" t="s">
        <v>203</v>
      </c>
      <c r="E110" s="80" t="s">
        <v>329</v>
      </c>
      <c r="F110" s="87">
        <v>15000</v>
      </c>
      <c r="G110" s="87">
        <v>15000</v>
      </c>
      <c r="H110" s="114">
        <v>15000</v>
      </c>
      <c r="I110" s="112">
        <f t="shared" si="11"/>
        <v>100</v>
      </c>
    </row>
    <row r="111" spans="1:9" s="16" customFormat="1" ht="24.75" hidden="1">
      <c r="A111" s="25"/>
      <c r="B111" s="44"/>
      <c r="C111" s="25">
        <v>614300</v>
      </c>
      <c r="D111" s="26"/>
      <c r="E111" s="80" t="s">
        <v>435</v>
      </c>
      <c r="F111" s="87"/>
      <c r="G111" s="87"/>
      <c r="H111" s="114"/>
      <c r="I111" s="112" t="e">
        <f t="shared" si="11"/>
        <v>#DIV/0!</v>
      </c>
    </row>
    <row r="112" spans="1:9" s="16" customFormat="1" ht="24.75" hidden="1">
      <c r="A112" s="25"/>
      <c r="B112" s="44"/>
      <c r="C112" s="25">
        <v>614400</v>
      </c>
      <c r="D112" s="26" t="s">
        <v>203</v>
      </c>
      <c r="E112" s="80" t="s">
        <v>434</v>
      </c>
      <c r="F112" s="87"/>
      <c r="G112" s="87"/>
      <c r="H112" s="114"/>
      <c r="I112" s="112" t="e">
        <f t="shared" si="11"/>
        <v>#DIV/0!</v>
      </c>
    </row>
    <row r="113" spans="1:9" s="16" customFormat="1" ht="23.25" customHeight="1">
      <c r="A113" s="25"/>
      <c r="B113" s="44" t="s">
        <v>286</v>
      </c>
      <c r="C113" s="25">
        <v>614300</v>
      </c>
      <c r="D113" s="26" t="s">
        <v>206</v>
      </c>
      <c r="E113" s="80" t="s">
        <v>465</v>
      </c>
      <c r="F113" s="87">
        <v>18000</v>
      </c>
      <c r="G113" s="87">
        <v>18000</v>
      </c>
      <c r="H113" s="114">
        <v>18000</v>
      </c>
      <c r="I113" s="112">
        <f t="shared" si="11"/>
        <v>100</v>
      </c>
    </row>
    <row r="114" spans="1:9" s="16" customFormat="1" ht="23.25" customHeight="1">
      <c r="A114" s="25"/>
      <c r="B114" s="44" t="s">
        <v>286</v>
      </c>
      <c r="C114" s="25">
        <v>614400</v>
      </c>
      <c r="D114" s="26" t="s">
        <v>209</v>
      </c>
      <c r="E114" s="80" t="s">
        <v>466</v>
      </c>
      <c r="F114" s="87">
        <v>12000</v>
      </c>
      <c r="G114" s="87">
        <v>12000</v>
      </c>
      <c r="H114" s="114">
        <v>12000</v>
      </c>
      <c r="I114" s="112">
        <f t="shared" si="11"/>
        <v>100</v>
      </c>
    </row>
    <row r="115" spans="1:9" s="16" customFormat="1" ht="24" customHeight="1">
      <c r="A115" s="25"/>
      <c r="B115" s="44" t="s">
        <v>286</v>
      </c>
      <c r="C115" s="25">
        <v>614400</v>
      </c>
      <c r="D115" s="26" t="s">
        <v>211</v>
      </c>
      <c r="E115" s="80" t="s">
        <v>467</v>
      </c>
      <c r="F115" s="87">
        <v>2500</v>
      </c>
      <c r="G115" s="87">
        <v>2500</v>
      </c>
      <c r="H115" s="114">
        <v>2500</v>
      </c>
      <c r="I115" s="112">
        <f t="shared" si="11"/>
        <v>100</v>
      </c>
    </row>
    <row r="116" spans="1:9" s="16" customFormat="1" ht="13.5">
      <c r="A116" s="25"/>
      <c r="B116" s="44" t="s">
        <v>286</v>
      </c>
      <c r="C116" s="25">
        <v>614500</v>
      </c>
      <c r="D116" s="26" t="s">
        <v>233</v>
      </c>
      <c r="E116" s="80" t="s">
        <v>415</v>
      </c>
      <c r="F116" s="87">
        <v>20000</v>
      </c>
      <c r="G116" s="87">
        <v>20000</v>
      </c>
      <c r="H116" s="114">
        <v>0</v>
      </c>
      <c r="I116" s="112">
        <f t="shared" si="11"/>
        <v>0</v>
      </c>
    </row>
    <row r="117" spans="1:9" s="24" customFormat="1" ht="13.5">
      <c r="A117" s="21"/>
      <c r="B117" s="43"/>
      <c r="C117" s="21">
        <v>821000</v>
      </c>
      <c r="D117" s="22">
        <v>2</v>
      </c>
      <c r="E117" s="82" t="s">
        <v>213</v>
      </c>
      <c r="F117" s="93">
        <f t="shared" ref="F117:G117" si="14">SUM(F118:F120)</f>
        <v>421500</v>
      </c>
      <c r="G117" s="93">
        <f t="shared" si="14"/>
        <v>421500</v>
      </c>
      <c r="H117" s="115">
        <f t="shared" ref="H117" si="15">SUM(H118:H120)</f>
        <v>0</v>
      </c>
      <c r="I117" s="112">
        <f t="shared" si="11"/>
        <v>0</v>
      </c>
    </row>
    <row r="118" spans="1:9" s="16" customFormat="1" ht="13.5">
      <c r="A118" s="25"/>
      <c r="B118" s="44" t="s">
        <v>286</v>
      </c>
      <c r="C118" s="25">
        <v>821300</v>
      </c>
      <c r="D118" s="26" t="s">
        <v>54</v>
      </c>
      <c r="E118" s="80" t="s">
        <v>328</v>
      </c>
      <c r="F118" s="87">
        <v>235000</v>
      </c>
      <c r="G118" s="87">
        <v>235000</v>
      </c>
      <c r="H118" s="114">
        <v>0</v>
      </c>
      <c r="I118" s="112">
        <f t="shared" si="11"/>
        <v>0</v>
      </c>
    </row>
    <row r="119" spans="1:9" s="16" customFormat="1" ht="12" customHeight="1">
      <c r="A119" s="25"/>
      <c r="B119" s="44" t="s">
        <v>286</v>
      </c>
      <c r="C119" s="25">
        <v>821300</v>
      </c>
      <c r="D119" s="26" t="s">
        <v>72</v>
      </c>
      <c r="E119" s="80" t="s">
        <v>416</v>
      </c>
      <c r="F119" s="87">
        <v>1500</v>
      </c>
      <c r="G119" s="87">
        <v>1500</v>
      </c>
      <c r="H119" s="114">
        <v>0</v>
      </c>
      <c r="I119" s="112">
        <f t="shared" si="11"/>
        <v>0</v>
      </c>
    </row>
    <row r="120" spans="1:9" s="16" customFormat="1" ht="14.25" customHeight="1">
      <c r="A120" s="25"/>
      <c r="B120" s="44" t="s">
        <v>286</v>
      </c>
      <c r="C120" s="25">
        <v>821300</v>
      </c>
      <c r="D120" s="26" t="s">
        <v>82</v>
      </c>
      <c r="E120" s="80" t="s">
        <v>326</v>
      </c>
      <c r="F120" s="87">
        <v>185000</v>
      </c>
      <c r="G120" s="87">
        <v>185000</v>
      </c>
      <c r="H120" s="114">
        <v>0</v>
      </c>
      <c r="I120" s="112">
        <f t="shared" si="11"/>
        <v>0</v>
      </c>
    </row>
    <row r="121" spans="1:9" s="16" customFormat="1" ht="13.5">
      <c r="A121" s="25"/>
      <c r="B121" s="25"/>
      <c r="C121" s="25"/>
      <c r="D121" s="26"/>
      <c r="E121" s="51" t="s">
        <v>396</v>
      </c>
      <c r="F121" s="63">
        <f>SUM(F92+F117)</f>
        <v>1028200</v>
      </c>
      <c r="G121" s="63">
        <f>SUM(G92+G117)</f>
        <v>1028200</v>
      </c>
      <c r="H121" s="113">
        <f>SUM(H92+H117)</f>
        <v>192858.16000000003</v>
      </c>
      <c r="I121" s="112">
        <f t="shared" si="11"/>
        <v>18.756872203851394</v>
      </c>
    </row>
    <row r="122" spans="1:9" s="16" customFormat="1" ht="26.25" customHeight="1">
      <c r="A122" s="10" t="s">
        <v>386</v>
      </c>
      <c r="B122" s="13"/>
      <c r="C122" s="13"/>
      <c r="D122" s="14"/>
      <c r="E122" s="129" t="s">
        <v>507</v>
      </c>
      <c r="F122" s="61"/>
      <c r="G122" s="61"/>
      <c r="H122" s="111"/>
      <c r="I122" s="111"/>
    </row>
    <row r="123" spans="1:9" s="20" customFormat="1" ht="13.5">
      <c r="A123" s="17"/>
      <c r="B123" s="42"/>
      <c r="C123" s="17">
        <v>610000</v>
      </c>
      <c r="D123" s="18">
        <v>1</v>
      </c>
      <c r="E123" s="17" t="s">
        <v>182</v>
      </c>
      <c r="F123" s="62">
        <f>SUM(F124+F138+F143)</f>
        <v>4200500</v>
      </c>
      <c r="G123" s="62">
        <f>SUM(G124+G138+G143)</f>
        <v>4200500</v>
      </c>
      <c r="H123" s="112">
        <f>SUM(H124+H138+H143)</f>
        <v>3783636.9900000007</v>
      </c>
      <c r="I123" s="112">
        <f t="shared" ref="I123:I155" si="16">SUM(H123/(G123/100))</f>
        <v>90.075871681942644</v>
      </c>
    </row>
    <row r="124" spans="1:9" s="24" customFormat="1" ht="13.5">
      <c r="A124" s="21"/>
      <c r="B124" s="43"/>
      <c r="C124" s="21">
        <v>613000</v>
      </c>
      <c r="D124" s="22" t="s">
        <v>10</v>
      </c>
      <c r="E124" s="21" t="s">
        <v>183</v>
      </c>
      <c r="F124" s="63">
        <f t="shared" ref="F124:G124" si="17">SUM(F125:F134)</f>
        <v>3471500</v>
      </c>
      <c r="G124" s="63">
        <f t="shared" si="17"/>
        <v>3471500</v>
      </c>
      <c r="H124" s="113">
        <f t="shared" ref="H124" si="18">SUM(H125:H134)</f>
        <v>3125901.3100000005</v>
      </c>
      <c r="I124" s="112">
        <f t="shared" si="16"/>
        <v>90.044687022900774</v>
      </c>
    </row>
    <row r="125" spans="1:9" s="16" customFormat="1" ht="13.5">
      <c r="A125" s="25"/>
      <c r="B125" s="44" t="s">
        <v>188</v>
      </c>
      <c r="C125" s="25">
        <v>613100</v>
      </c>
      <c r="D125" s="26" t="s">
        <v>12</v>
      </c>
      <c r="E125" s="25" t="s">
        <v>185</v>
      </c>
      <c r="F125" s="65">
        <v>1000</v>
      </c>
      <c r="G125" s="65">
        <v>1000</v>
      </c>
      <c r="H125" s="114">
        <v>0</v>
      </c>
      <c r="I125" s="112">
        <f t="shared" si="16"/>
        <v>0</v>
      </c>
    </row>
    <row r="126" spans="1:9" s="16" customFormat="1" ht="13.5">
      <c r="A126" s="25"/>
      <c r="B126" s="44" t="s">
        <v>215</v>
      </c>
      <c r="C126" s="25">
        <v>613200</v>
      </c>
      <c r="D126" s="26" t="s">
        <v>20</v>
      </c>
      <c r="E126" s="25" t="s">
        <v>216</v>
      </c>
      <c r="F126" s="65">
        <v>280000</v>
      </c>
      <c r="G126" s="65">
        <v>280000</v>
      </c>
      <c r="H126" s="114">
        <v>212274.23</v>
      </c>
      <c r="I126" s="112">
        <f t="shared" si="16"/>
        <v>75.812224999999998</v>
      </c>
    </row>
    <row r="127" spans="1:9" s="16" customFormat="1" ht="13.5">
      <c r="A127" s="25"/>
      <c r="B127" s="44" t="s">
        <v>217</v>
      </c>
      <c r="C127" s="25">
        <v>613300</v>
      </c>
      <c r="D127" s="26" t="s">
        <v>23</v>
      </c>
      <c r="E127" s="25" t="s">
        <v>358</v>
      </c>
      <c r="F127" s="65">
        <v>1262725</v>
      </c>
      <c r="G127" s="65">
        <v>1262725</v>
      </c>
      <c r="H127" s="114">
        <v>1253219.06</v>
      </c>
      <c r="I127" s="112">
        <f t="shared" si="16"/>
        <v>99.247188421865417</v>
      </c>
    </row>
    <row r="128" spans="1:9" s="16" customFormat="1" ht="13.5">
      <c r="A128" s="25"/>
      <c r="B128" s="44" t="s">
        <v>217</v>
      </c>
      <c r="C128" s="25">
        <v>613300</v>
      </c>
      <c r="D128" s="26" t="s">
        <v>191</v>
      </c>
      <c r="E128" s="25" t="s">
        <v>343</v>
      </c>
      <c r="F128" s="65">
        <v>769000</v>
      </c>
      <c r="G128" s="65">
        <v>769000</v>
      </c>
      <c r="H128" s="114">
        <v>736627.04</v>
      </c>
      <c r="I128" s="112">
        <f t="shared" si="16"/>
        <v>95.790252275682704</v>
      </c>
    </row>
    <row r="129" spans="1:9" s="16" customFormat="1" ht="13.5">
      <c r="A129" s="25"/>
      <c r="B129" s="44" t="s">
        <v>218</v>
      </c>
      <c r="C129" s="25">
        <v>613300</v>
      </c>
      <c r="D129" s="26" t="s">
        <v>192</v>
      </c>
      <c r="E129" s="25" t="s">
        <v>478</v>
      </c>
      <c r="F129" s="65">
        <v>350000</v>
      </c>
      <c r="G129" s="65">
        <v>350000</v>
      </c>
      <c r="H129" s="114">
        <v>329805.62</v>
      </c>
      <c r="I129" s="112">
        <f t="shared" si="16"/>
        <v>94.230177142857144</v>
      </c>
    </row>
    <row r="130" spans="1:9" s="16" customFormat="1" ht="13.5">
      <c r="A130" s="25"/>
      <c r="B130" s="44" t="s">
        <v>218</v>
      </c>
      <c r="C130" s="25">
        <v>613300</v>
      </c>
      <c r="D130" s="26" t="s">
        <v>193</v>
      </c>
      <c r="E130" s="25" t="s">
        <v>473</v>
      </c>
      <c r="F130" s="65">
        <v>90000</v>
      </c>
      <c r="G130" s="65">
        <v>90000</v>
      </c>
      <c r="H130" s="114">
        <v>53703</v>
      </c>
      <c r="I130" s="112">
        <f t="shared" si="16"/>
        <v>59.67</v>
      </c>
    </row>
    <row r="131" spans="1:9" s="16" customFormat="1" ht="13.5">
      <c r="A131" s="25"/>
      <c r="B131" s="44" t="s">
        <v>190</v>
      </c>
      <c r="C131" s="25">
        <v>613700</v>
      </c>
      <c r="D131" s="26" t="s">
        <v>194</v>
      </c>
      <c r="E131" s="25" t="s">
        <v>344</v>
      </c>
      <c r="F131" s="65">
        <v>559000</v>
      </c>
      <c r="G131" s="65">
        <v>559000</v>
      </c>
      <c r="H131" s="114">
        <v>420634.68</v>
      </c>
      <c r="I131" s="112">
        <f t="shared" si="16"/>
        <v>75.247706618962425</v>
      </c>
    </row>
    <row r="132" spans="1:9" s="16" customFormat="1" ht="13.5">
      <c r="A132" s="25"/>
      <c r="B132" s="44" t="s">
        <v>188</v>
      </c>
      <c r="C132" s="25">
        <v>613900</v>
      </c>
      <c r="D132" s="26" t="s">
        <v>341</v>
      </c>
      <c r="E132" s="25" t="s">
        <v>438</v>
      </c>
      <c r="F132" s="65">
        <v>500</v>
      </c>
      <c r="G132" s="65">
        <v>500</v>
      </c>
      <c r="H132" s="114">
        <v>0</v>
      </c>
      <c r="I132" s="112">
        <f t="shared" si="16"/>
        <v>0</v>
      </c>
    </row>
    <row r="133" spans="1:9" s="16" customFormat="1" ht="13.5">
      <c r="A133" s="25"/>
      <c r="B133" s="44" t="s">
        <v>188</v>
      </c>
      <c r="C133" s="25">
        <v>613900</v>
      </c>
      <c r="D133" s="58" t="s">
        <v>342</v>
      </c>
      <c r="E133" s="25" t="s">
        <v>186</v>
      </c>
      <c r="F133" s="65">
        <v>59275</v>
      </c>
      <c r="G133" s="65">
        <v>59275</v>
      </c>
      <c r="H133" s="114">
        <v>49295.56</v>
      </c>
      <c r="I133" s="112">
        <f t="shared" si="16"/>
        <v>83.164167018135799</v>
      </c>
    </row>
    <row r="134" spans="1:9" s="16" customFormat="1" ht="13.5">
      <c r="A134" s="25"/>
      <c r="B134" s="44" t="s">
        <v>190</v>
      </c>
      <c r="C134" s="25">
        <v>613900</v>
      </c>
      <c r="D134" s="58" t="s">
        <v>345</v>
      </c>
      <c r="E134" s="25" t="s">
        <v>220</v>
      </c>
      <c r="F134" s="65">
        <v>100000</v>
      </c>
      <c r="G134" s="65">
        <v>100000</v>
      </c>
      <c r="H134" s="114">
        <v>70342.12</v>
      </c>
      <c r="I134" s="112">
        <f t="shared" si="16"/>
        <v>70.342119999999994</v>
      </c>
    </row>
    <row r="135" spans="1:9" s="24" customFormat="1" ht="13.5" hidden="1">
      <c r="A135" s="21"/>
      <c r="B135" s="43"/>
      <c r="C135" s="21"/>
      <c r="D135" s="22"/>
      <c r="E135" s="21"/>
      <c r="F135" s="63"/>
      <c r="G135" s="63"/>
      <c r="H135" s="113"/>
      <c r="I135" s="112" t="e">
        <f t="shared" si="16"/>
        <v>#DIV/0!</v>
      </c>
    </row>
    <row r="136" spans="1:9" s="16" customFormat="1" ht="13.5" hidden="1">
      <c r="A136" s="25"/>
      <c r="B136" s="44"/>
      <c r="C136" s="25"/>
      <c r="D136" s="26"/>
      <c r="E136" s="25"/>
      <c r="F136" s="65"/>
      <c r="G136" s="65"/>
      <c r="H136" s="114"/>
      <c r="I136" s="112" t="e">
        <f t="shared" si="16"/>
        <v>#DIV/0!</v>
      </c>
    </row>
    <row r="137" spans="1:9" s="16" customFormat="1" ht="13.5" hidden="1">
      <c r="A137" s="25"/>
      <c r="B137" s="44"/>
      <c r="C137" s="25"/>
      <c r="D137" s="58"/>
      <c r="E137" s="25"/>
      <c r="F137" s="65"/>
      <c r="G137" s="65"/>
      <c r="H137" s="114"/>
      <c r="I137" s="112" t="e">
        <f t="shared" si="16"/>
        <v>#DIV/0!</v>
      </c>
    </row>
    <row r="138" spans="1:9" s="24" customFormat="1" ht="13.5">
      <c r="A138" s="21"/>
      <c r="B138" s="43"/>
      <c r="C138" s="21">
        <v>614000</v>
      </c>
      <c r="D138" s="22" t="s">
        <v>29</v>
      </c>
      <c r="E138" s="21" t="s">
        <v>196</v>
      </c>
      <c r="F138" s="63">
        <f>SUM(F139:F142)</f>
        <v>349000</v>
      </c>
      <c r="G138" s="63">
        <f>SUM(G139:G142)</f>
        <v>349000</v>
      </c>
      <c r="H138" s="113">
        <f>SUM(H139:H142)</f>
        <v>309836.37</v>
      </c>
      <c r="I138" s="112">
        <f t="shared" si="16"/>
        <v>88.778329512893976</v>
      </c>
    </row>
    <row r="139" spans="1:9" s="16" customFormat="1" ht="13.5">
      <c r="A139" s="25"/>
      <c r="B139" s="44" t="s">
        <v>243</v>
      </c>
      <c r="C139" s="25">
        <v>614100</v>
      </c>
      <c r="D139" s="26" t="s">
        <v>31</v>
      </c>
      <c r="E139" s="25" t="s">
        <v>355</v>
      </c>
      <c r="F139" s="65">
        <v>104000</v>
      </c>
      <c r="G139" s="65">
        <v>104000</v>
      </c>
      <c r="H139" s="114">
        <v>104000</v>
      </c>
      <c r="I139" s="112">
        <f t="shared" si="16"/>
        <v>100</v>
      </c>
    </row>
    <row r="140" spans="1:9" s="16" customFormat="1" ht="13.5">
      <c r="A140" s="25"/>
      <c r="B140" s="44" t="s">
        <v>215</v>
      </c>
      <c r="C140" s="25">
        <v>614100</v>
      </c>
      <c r="D140" s="26" t="s">
        <v>198</v>
      </c>
      <c r="E140" s="25" t="s">
        <v>281</v>
      </c>
      <c r="F140" s="65">
        <v>180000</v>
      </c>
      <c r="G140" s="65">
        <v>180000</v>
      </c>
      <c r="H140" s="114">
        <v>175836.37</v>
      </c>
      <c r="I140" s="112">
        <f t="shared" si="16"/>
        <v>97.68687222222222</v>
      </c>
    </row>
    <row r="141" spans="1:9" s="16" customFormat="1" ht="24.75">
      <c r="A141" s="25"/>
      <c r="B141" s="44" t="s">
        <v>190</v>
      </c>
      <c r="C141" s="25">
        <v>614400</v>
      </c>
      <c r="D141" s="26" t="s">
        <v>201</v>
      </c>
      <c r="E141" s="80" t="s">
        <v>486</v>
      </c>
      <c r="F141" s="65">
        <v>25000</v>
      </c>
      <c r="G141" s="65">
        <v>25000</v>
      </c>
      <c r="H141" s="114">
        <v>10000</v>
      </c>
      <c r="I141" s="112">
        <f t="shared" si="16"/>
        <v>40</v>
      </c>
    </row>
    <row r="142" spans="1:9" s="16" customFormat="1" ht="13.5">
      <c r="A142" s="25"/>
      <c r="B142" s="44" t="s">
        <v>190</v>
      </c>
      <c r="C142" s="25">
        <v>614400</v>
      </c>
      <c r="D142" s="26" t="s">
        <v>203</v>
      </c>
      <c r="E142" s="80" t="s">
        <v>487</v>
      </c>
      <c r="F142" s="65">
        <v>40000</v>
      </c>
      <c r="G142" s="65">
        <v>40000</v>
      </c>
      <c r="H142" s="114">
        <v>20000</v>
      </c>
      <c r="I142" s="112">
        <f t="shared" si="16"/>
        <v>50</v>
      </c>
    </row>
    <row r="143" spans="1:9" s="24" customFormat="1" ht="13.5">
      <c r="A143" s="21"/>
      <c r="B143" s="43"/>
      <c r="C143" s="21">
        <v>61600</v>
      </c>
      <c r="D143" s="22" t="s">
        <v>45</v>
      </c>
      <c r="E143" s="21" t="s">
        <v>221</v>
      </c>
      <c r="F143" s="63">
        <f t="shared" ref="F143:H143" si="19">SUM(F144)</f>
        <v>380000</v>
      </c>
      <c r="G143" s="63">
        <f t="shared" si="19"/>
        <v>380000</v>
      </c>
      <c r="H143" s="113">
        <f t="shared" si="19"/>
        <v>347899.31</v>
      </c>
      <c r="I143" s="112">
        <f t="shared" si="16"/>
        <v>91.552449999999993</v>
      </c>
    </row>
    <row r="144" spans="1:9" s="16" customFormat="1" ht="13.5">
      <c r="A144" s="25"/>
      <c r="B144" s="44" t="s">
        <v>222</v>
      </c>
      <c r="C144" s="25">
        <v>616100</v>
      </c>
      <c r="D144" s="26" t="s">
        <v>47</v>
      </c>
      <c r="E144" s="25" t="s">
        <v>223</v>
      </c>
      <c r="F144" s="65">
        <v>380000</v>
      </c>
      <c r="G144" s="65">
        <v>380000</v>
      </c>
      <c r="H144" s="114">
        <v>347899.31</v>
      </c>
      <c r="I144" s="112">
        <f t="shared" si="16"/>
        <v>91.552449999999993</v>
      </c>
    </row>
    <row r="145" spans="1:9" s="24" customFormat="1" ht="13.5">
      <c r="A145" s="21"/>
      <c r="B145" s="43"/>
      <c r="C145" s="21">
        <v>821000</v>
      </c>
      <c r="D145" s="22" t="s">
        <v>308</v>
      </c>
      <c r="E145" s="51" t="s">
        <v>213</v>
      </c>
      <c r="F145" s="63">
        <f t="shared" ref="F145:G145" si="20">SUM(F146:F153)</f>
        <v>7886000</v>
      </c>
      <c r="G145" s="63">
        <f t="shared" si="20"/>
        <v>7886000</v>
      </c>
      <c r="H145" s="113">
        <f t="shared" ref="H145" si="21">SUM(H146:H153)</f>
        <v>5586574.96</v>
      </c>
      <c r="I145" s="112">
        <f t="shared" si="16"/>
        <v>70.841680953588636</v>
      </c>
    </row>
    <row r="146" spans="1:9" s="16" customFormat="1" ht="13.5">
      <c r="A146" s="25"/>
      <c r="B146" s="44" t="s">
        <v>188</v>
      </c>
      <c r="C146" s="25">
        <v>821100</v>
      </c>
      <c r="D146" s="26" t="s">
        <v>54</v>
      </c>
      <c r="E146" s="25" t="s">
        <v>324</v>
      </c>
      <c r="F146" s="65">
        <v>5000</v>
      </c>
      <c r="G146" s="65">
        <v>5000</v>
      </c>
      <c r="H146" s="114">
        <v>0</v>
      </c>
      <c r="I146" s="112">
        <f t="shared" si="16"/>
        <v>0</v>
      </c>
    </row>
    <row r="147" spans="1:9" s="16" customFormat="1" ht="13.5">
      <c r="A147" s="25"/>
      <c r="B147" s="44" t="s">
        <v>188</v>
      </c>
      <c r="C147" s="25">
        <v>821500</v>
      </c>
      <c r="D147" s="26" t="s">
        <v>72</v>
      </c>
      <c r="E147" s="25" t="s">
        <v>346</v>
      </c>
      <c r="F147" s="65">
        <v>50000</v>
      </c>
      <c r="G147" s="65">
        <v>50000</v>
      </c>
      <c r="H147" s="114">
        <v>20039.830000000002</v>
      </c>
      <c r="I147" s="112">
        <f t="shared" si="16"/>
        <v>40.079660000000004</v>
      </c>
    </row>
    <row r="148" spans="1:9" s="16" customFormat="1" ht="13.5">
      <c r="A148" s="25"/>
      <c r="B148" s="44" t="s">
        <v>188</v>
      </c>
      <c r="C148" s="25">
        <v>821600</v>
      </c>
      <c r="D148" s="26" t="s">
        <v>82</v>
      </c>
      <c r="E148" s="25" t="s">
        <v>364</v>
      </c>
      <c r="F148" s="65">
        <v>4659600</v>
      </c>
      <c r="G148" s="65">
        <v>4659600</v>
      </c>
      <c r="H148" s="114">
        <v>2800006.55</v>
      </c>
      <c r="I148" s="112">
        <f t="shared" si="16"/>
        <v>60.091135505193577</v>
      </c>
    </row>
    <row r="149" spans="1:9" s="16" customFormat="1" ht="15.75" customHeight="1">
      <c r="A149" s="25"/>
      <c r="B149" s="44" t="s">
        <v>188</v>
      </c>
      <c r="C149" s="25">
        <v>821600</v>
      </c>
      <c r="D149" s="26" t="s">
        <v>88</v>
      </c>
      <c r="E149" s="80" t="s">
        <v>375</v>
      </c>
      <c r="F149" s="65">
        <v>14800</v>
      </c>
      <c r="G149" s="65">
        <v>14800</v>
      </c>
      <c r="H149" s="114">
        <v>11113.46</v>
      </c>
      <c r="I149" s="112">
        <f t="shared" si="16"/>
        <v>75.090945945945947</v>
      </c>
    </row>
    <row r="150" spans="1:9" s="16" customFormat="1" ht="15" customHeight="1">
      <c r="A150" s="25"/>
      <c r="B150" s="44" t="s">
        <v>188</v>
      </c>
      <c r="C150" s="25">
        <v>821600</v>
      </c>
      <c r="D150" s="26" t="s">
        <v>94</v>
      </c>
      <c r="E150" s="80" t="s">
        <v>363</v>
      </c>
      <c r="F150" s="65">
        <v>3026600</v>
      </c>
      <c r="G150" s="65">
        <v>3026600</v>
      </c>
      <c r="H150" s="114">
        <v>2755415.12</v>
      </c>
      <c r="I150" s="112">
        <f t="shared" si="16"/>
        <v>91.039949778629492</v>
      </c>
    </row>
    <row r="151" spans="1:9" s="16" customFormat="1" ht="13.5" customHeight="1">
      <c r="A151" s="25"/>
      <c r="B151" s="44" t="s">
        <v>188</v>
      </c>
      <c r="C151" s="25">
        <v>821600</v>
      </c>
      <c r="D151" s="26" t="s">
        <v>121</v>
      </c>
      <c r="E151" s="80" t="s">
        <v>307</v>
      </c>
      <c r="F151" s="65">
        <v>100000</v>
      </c>
      <c r="G151" s="65">
        <v>100000</v>
      </c>
      <c r="H151" s="114">
        <v>0</v>
      </c>
      <c r="I151" s="112">
        <f t="shared" si="16"/>
        <v>0</v>
      </c>
    </row>
    <row r="152" spans="1:9" s="16" customFormat="1" ht="13.5">
      <c r="A152" s="25"/>
      <c r="B152" s="44" t="s">
        <v>190</v>
      </c>
      <c r="C152" s="25">
        <v>821600</v>
      </c>
      <c r="D152" s="26" t="s">
        <v>151</v>
      </c>
      <c r="E152" s="25" t="s">
        <v>337</v>
      </c>
      <c r="F152" s="65">
        <v>20000</v>
      </c>
      <c r="G152" s="65">
        <v>20000</v>
      </c>
      <c r="H152" s="114">
        <v>0</v>
      </c>
      <c r="I152" s="112">
        <f t="shared" si="16"/>
        <v>0</v>
      </c>
    </row>
    <row r="153" spans="1:9" s="16" customFormat="1" ht="13.5">
      <c r="A153" s="25"/>
      <c r="B153" s="44" t="s">
        <v>214</v>
      </c>
      <c r="C153" s="25">
        <v>821600</v>
      </c>
      <c r="D153" s="26" t="s">
        <v>158</v>
      </c>
      <c r="E153" s="25" t="s">
        <v>331</v>
      </c>
      <c r="F153" s="65">
        <v>10000</v>
      </c>
      <c r="G153" s="65">
        <v>10000</v>
      </c>
      <c r="H153" s="114">
        <v>0</v>
      </c>
      <c r="I153" s="112">
        <f t="shared" si="16"/>
        <v>0</v>
      </c>
    </row>
    <row r="154" spans="1:9" s="24" customFormat="1" ht="13.5">
      <c r="A154" s="21"/>
      <c r="B154" s="43" t="s">
        <v>222</v>
      </c>
      <c r="C154" s="21">
        <v>823100</v>
      </c>
      <c r="D154" s="22">
        <v>3</v>
      </c>
      <c r="E154" s="21" t="s">
        <v>224</v>
      </c>
      <c r="F154" s="63">
        <v>1250000</v>
      </c>
      <c r="G154" s="63">
        <v>1250000</v>
      </c>
      <c r="H154" s="114">
        <v>1237078.33</v>
      </c>
      <c r="I154" s="112">
        <f t="shared" si="16"/>
        <v>98.966266400000009</v>
      </c>
    </row>
    <row r="155" spans="1:9" s="16" customFormat="1" ht="13.5">
      <c r="A155" s="25"/>
      <c r="B155" s="44"/>
      <c r="C155" s="25"/>
      <c r="D155" s="26"/>
      <c r="E155" s="51" t="s">
        <v>398</v>
      </c>
      <c r="F155" s="63">
        <f>SUM(F123+F145+F154)</f>
        <v>13336500</v>
      </c>
      <c r="G155" s="63">
        <f>SUM(G123+G145+G154)</f>
        <v>13336500</v>
      </c>
      <c r="H155" s="113">
        <f>SUM(H123+H145+H154)</f>
        <v>10607290.280000001</v>
      </c>
      <c r="I155" s="112">
        <f t="shared" si="16"/>
        <v>79.535787350504265</v>
      </c>
    </row>
    <row r="156" spans="1:9" s="16" customFormat="1" ht="12.75" hidden="1">
      <c r="A156" s="25"/>
      <c r="B156" s="25"/>
      <c r="C156" s="25"/>
      <c r="D156" s="26"/>
      <c r="E156" s="51"/>
      <c r="F156" s="63"/>
      <c r="G156" s="63"/>
      <c r="H156" s="113"/>
      <c r="I156" s="113"/>
    </row>
    <row r="157" spans="1:9" s="16" customFormat="1" ht="12.75">
      <c r="A157" s="10" t="s">
        <v>387</v>
      </c>
      <c r="B157" s="13"/>
      <c r="C157" s="13"/>
      <c r="D157" s="14"/>
      <c r="E157" s="129" t="s">
        <v>420</v>
      </c>
      <c r="F157" s="61"/>
      <c r="G157" s="61"/>
      <c r="H157" s="111"/>
      <c r="I157" s="111"/>
    </row>
    <row r="158" spans="1:9" s="20" customFormat="1" ht="13.5">
      <c r="A158" s="17"/>
      <c r="B158" s="17"/>
      <c r="C158" s="17">
        <v>610000</v>
      </c>
      <c r="D158" s="18">
        <v>1</v>
      </c>
      <c r="E158" s="17" t="s">
        <v>182</v>
      </c>
      <c r="F158" s="62">
        <f t="shared" ref="F158:G158" si="22">SUM(F159+F162+F164)</f>
        <v>5799000</v>
      </c>
      <c r="G158" s="62">
        <f t="shared" si="22"/>
        <v>5799000</v>
      </c>
      <c r="H158" s="112">
        <f t="shared" ref="H158" si="23">SUM(H159+H162+H164)</f>
        <v>5486884.1699999999</v>
      </c>
      <c r="I158" s="112">
        <f t="shared" ref="I158:I181" si="24">SUM(H158/(G158/100))</f>
        <v>94.617764614588722</v>
      </c>
    </row>
    <row r="159" spans="1:9" s="24" customFormat="1" ht="13.5">
      <c r="A159" s="21"/>
      <c r="B159" s="43"/>
      <c r="C159" s="21">
        <v>611000</v>
      </c>
      <c r="D159" s="22" t="s">
        <v>10</v>
      </c>
      <c r="E159" s="21" t="s">
        <v>260</v>
      </c>
      <c r="F159" s="63">
        <f t="shared" ref="F159:G159" si="25">SUM(F160+F161)</f>
        <v>4780000</v>
      </c>
      <c r="G159" s="63">
        <f t="shared" si="25"/>
        <v>4780000</v>
      </c>
      <c r="H159" s="113">
        <f t="shared" ref="H159" si="26">SUM(H160+H161)</f>
        <v>4652618.7699999996</v>
      </c>
      <c r="I159" s="112">
        <f t="shared" si="24"/>
        <v>97.335120711297066</v>
      </c>
    </row>
    <row r="160" spans="1:9" s="16" customFormat="1" ht="13.5">
      <c r="A160" s="25"/>
      <c r="B160" s="44" t="s">
        <v>243</v>
      </c>
      <c r="C160" s="25">
        <v>611100</v>
      </c>
      <c r="D160" s="26" t="s">
        <v>12</v>
      </c>
      <c r="E160" s="25" t="s">
        <v>261</v>
      </c>
      <c r="F160" s="65">
        <v>4120000</v>
      </c>
      <c r="G160" s="65">
        <v>4120000</v>
      </c>
      <c r="H160" s="114">
        <v>4006805.61</v>
      </c>
      <c r="I160" s="112">
        <f t="shared" si="24"/>
        <v>97.25256334951456</v>
      </c>
    </row>
    <row r="161" spans="1:9" s="16" customFormat="1" ht="13.5">
      <c r="A161" s="25"/>
      <c r="B161" s="44" t="s">
        <v>243</v>
      </c>
      <c r="C161" s="25">
        <v>611200</v>
      </c>
      <c r="D161" s="26" t="s">
        <v>20</v>
      </c>
      <c r="E161" s="25" t="s">
        <v>262</v>
      </c>
      <c r="F161" s="65">
        <v>660000</v>
      </c>
      <c r="G161" s="65">
        <v>660000</v>
      </c>
      <c r="H161" s="114">
        <v>645813.16</v>
      </c>
      <c r="I161" s="112">
        <f t="shared" si="24"/>
        <v>97.850478787878799</v>
      </c>
    </row>
    <row r="162" spans="1:9" s="24" customFormat="1" ht="13.5">
      <c r="A162" s="21"/>
      <c r="B162" s="43"/>
      <c r="C162" s="21">
        <v>612000</v>
      </c>
      <c r="D162" s="22" t="s">
        <v>29</v>
      </c>
      <c r="E162" s="21" t="s">
        <v>263</v>
      </c>
      <c r="F162" s="63">
        <f t="shared" ref="F162:H162" si="27">SUM(F163)</f>
        <v>450000</v>
      </c>
      <c r="G162" s="63">
        <f t="shared" si="27"/>
        <v>450000</v>
      </c>
      <c r="H162" s="113">
        <f t="shared" si="27"/>
        <v>326112.44</v>
      </c>
      <c r="I162" s="112">
        <f t="shared" si="24"/>
        <v>72.469431111111106</v>
      </c>
    </row>
    <row r="163" spans="1:9" s="16" customFormat="1" ht="13.5">
      <c r="A163" s="25"/>
      <c r="B163" s="44" t="s">
        <v>243</v>
      </c>
      <c r="C163" s="25">
        <v>612100</v>
      </c>
      <c r="D163" s="26" t="s">
        <v>31</v>
      </c>
      <c r="E163" s="25" t="s">
        <v>263</v>
      </c>
      <c r="F163" s="65">
        <v>450000</v>
      </c>
      <c r="G163" s="65">
        <v>450000</v>
      </c>
      <c r="H163" s="114">
        <v>326112.44</v>
      </c>
      <c r="I163" s="112">
        <f t="shared" si="24"/>
        <v>72.469431111111106</v>
      </c>
    </row>
    <row r="164" spans="1:9" s="24" customFormat="1" ht="13.5">
      <c r="A164" s="21"/>
      <c r="B164" s="43"/>
      <c r="C164" s="21">
        <v>613000</v>
      </c>
      <c r="D164" s="22" t="s">
        <v>45</v>
      </c>
      <c r="E164" s="21" t="s">
        <v>183</v>
      </c>
      <c r="F164" s="63">
        <f t="shared" ref="F164:G164" si="28">SUM(F165:F176)</f>
        <v>569000</v>
      </c>
      <c r="G164" s="63">
        <f t="shared" si="28"/>
        <v>569000</v>
      </c>
      <c r="H164" s="113">
        <f t="shared" ref="H164" si="29">SUM(H165:H176)</f>
        <v>508152.95999999996</v>
      </c>
      <c r="I164" s="112">
        <f t="shared" si="24"/>
        <v>89.30631985940245</v>
      </c>
    </row>
    <row r="165" spans="1:9" s="16" customFormat="1" ht="13.5">
      <c r="A165" s="25"/>
      <c r="B165" s="44" t="s">
        <v>264</v>
      </c>
      <c r="C165" s="25">
        <v>613100</v>
      </c>
      <c r="D165" s="26" t="s">
        <v>47</v>
      </c>
      <c r="E165" s="25" t="s">
        <v>185</v>
      </c>
      <c r="F165" s="65">
        <v>1000</v>
      </c>
      <c r="G165" s="65">
        <v>1000</v>
      </c>
      <c r="H165" s="114">
        <v>308</v>
      </c>
      <c r="I165" s="112">
        <f t="shared" si="24"/>
        <v>30.8</v>
      </c>
    </row>
    <row r="166" spans="1:9" s="16" customFormat="1" ht="13.5">
      <c r="A166" s="25"/>
      <c r="B166" s="44" t="s">
        <v>264</v>
      </c>
      <c r="C166" s="25">
        <v>613200</v>
      </c>
      <c r="D166" s="26" t="s">
        <v>50</v>
      </c>
      <c r="E166" s="25" t="s">
        <v>265</v>
      </c>
      <c r="F166" s="65">
        <v>100000</v>
      </c>
      <c r="G166" s="65">
        <v>101600</v>
      </c>
      <c r="H166" s="114">
        <v>101520.61</v>
      </c>
      <c r="I166" s="112">
        <f t="shared" si="24"/>
        <v>99.921860236220468</v>
      </c>
    </row>
    <row r="167" spans="1:9" s="16" customFormat="1" ht="13.5">
      <c r="A167" s="25"/>
      <c r="B167" s="44" t="s">
        <v>264</v>
      </c>
      <c r="C167" s="25">
        <v>613300</v>
      </c>
      <c r="D167" s="26" t="s">
        <v>266</v>
      </c>
      <c r="E167" s="25" t="s">
        <v>267</v>
      </c>
      <c r="F167" s="65">
        <v>90000</v>
      </c>
      <c r="G167" s="65">
        <v>106400</v>
      </c>
      <c r="H167" s="114">
        <v>106125.51</v>
      </c>
      <c r="I167" s="112">
        <f t="shared" si="24"/>
        <v>99.742020676691723</v>
      </c>
    </row>
    <row r="168" spans="1:9" s="16" customFormat="1" ht="13.5">
      <c r="A168" s="25"/>
      <c r="B168" s="44" t="s">
        <v>264</v>
      </c>
      <c r="C168" s="25">
        <v>613400</v>
      </c>
      <c r="D168" s="26" t="s">
        <v>268</v>
      </c>
      <c r="E168" s="25" t="s">
        <v>269</v>
      </c>
      <c r="F168" s="65">
        <v>80000</v>
      </c>
      <c r="G168" s="65">
        <v>80000</v>
      </c>
      <c r="H168" s="114">
        <v>79650.42</v>
      </c>
      <c r="I168" s="112">
        <f t="shared" si="24"/>
        <v>99.563024999999996</v>
      </c>
    </row>
    <row r="169" spans="1:9" s="16" customFormat="1" ht="13.5">
      <c r="A169" s="25"/>
      <c r="B169" s="44" t="s">
        <v>264</v>
      </c>
      <c r="C169" s="25">
        <v>613500</v>
      </c>
      <c r="D169" s="26" t="s">
        <v>270</v>
      </c>
      <c r="E169" s="25" t="s">
        <v>271</v>
      </c>
      <c r="F169" s="65">
        <v>30000</v>
      </c>
      <c r="G169" s="65">
        <v>30000</v>
      </c>
      <c r="H169" s="114">
        <v>28982.37</v>
      </c>
      <c r="I169" s="112">
        <f t="shared" si="24"/>
        <v>96.607900000000001</v>
      </c>
    </row>
    <row r="170" spans="1:9" s="16" customFormat="1" ht="13.5">
      <c r="A170" s="25"/>
      <c r="B170" s="44" t="s">
        <v>264</v>
      </c>
      <c r="C170" s="25">
        <v>613700</v>
      </c>
      <c r="D170" s="26" t="s">
        <v>272</v>
      </c>
      <c r="E170" s="25" t="s">
        <v>273</v>
      </c>
      <c r="F170" s="65">
        <v>40000</v>
      </c>
      <c r="G170" s="65">
        <v>40000</v>
      </c>
      <c r="H170" s="114">
        <v>32403.45</v>
      </c>
      <c r="I170" s="112">
        <f t="shared" si="24"/>
        <v>81.008624999999995</v>
      </c>
    </row>
    <row r="171" spans="1:9" s="16" customFormat="1" ht="13.5">
      <c r="A171" s="25"/>
      <c r="B171" s="44" t="s">
        <v>264</v>
      </c>
      <c r="C171" s="25">
        <v>613800</v>
      </c>
      <c r="D171" s="26" t="s">
        <v>274</v>
      </c>
      <c r="E171" s="25" t="s">
        <v>275</v>
      </c>
      <c r="F171" s="65">
        <v>14500</v>
      </c>
      <c r="G171" s="65">
        <v>14500</v>
      </c>
      <c r="H171" s="114">
        <v>8286.99</v>
      </c>
      <c r="I171" s="112">
        <f t="shared" si="24"/>
        <v>57.15165517241379</v>
      </c>
    </row>
    <row r="172" spans="1:9" s="16" customFormat="1" ht="13.5">
      <c r="A172" s="25"/>
      <c r="B172" s="44" t="s">
        <v>188</v>
      </c>
      <c r="C172" s="25">
        <v>613900</v>
      </c>
      <c r="D172" s="58" t="s">
        <v>276</v>
      </c>
      <c r="E172" s="25" t="s">
        <v>348</v>
      </c>
      <c r="F172" s="65">
        <v>13000</v>
      </c>
      <c r="G172" s="65">
        <v>13000</v>
      </c>
      <c r="H172" s="114">
        <v>8440</v>
      </c>
      <c r="I172" s="112">
        <f t="shared" si="24"/>
        <v>64.92307692307692</v>
      </c>
    </row>
    <row r="173" spans="1:9" s="16" customFormat="1" ht="13.5">
      <c r="A173" s="25"/>
      <c r="B173" s="44" t="s">
        <v>188</v>
      </c>
      <c r="C173" s="25">
        <v>613900</v>
      </c>
      <c r="D173" s="26" t="s">
        <v>381</v>
      </c>
      <c r="E173" s="25" t="s">
        <v>453</v>
      </c>
      <c r="F173" s="65">
        <v>100000</v>
      </c>
      <c r="G173" s="65">
        <v>80000</v>
      </c>
      <c r="H173" s="114">
        <v>40721.599999999999</v>
      </c>
      <c r="I173" s="112">
        <f t="shared" si="24"/>
        <v>50.902000000000001</v>
      </c>
    </row>
    <row r="174" spans="1:9" s="16" customFormat="1" ht="13.5">
      <c r="A174" s="25"/>
      <c r="B174" s="44" t="s">
        <v>188</v>
      </c>
      <c r="C174" s="25">
        <v>613900</v>
      </c>
      <c r="D174" s="26" t="s">
        <v>454</v>
      </c>
      <c r="E174" s="25" t="s">
        <v>438</v>
      </c>
      <c r="F174" s="65">
        <v>500</v>
      </c>
      <c r="G174" s="65">
        <v>500</v>
      </c>
      <c r="H174" s="114">
        <v>0</v>
      </c>
      <c r="I174" s="112">
        <f t="shared" si="24"/>
        <v>0</v>
      </c>
    </row>
    <row r="175" spans="1:9" s="16" customFormat="1" ht="13.5">
      <c r="A175" s="25"/>
      <c r="B175" s="44" t="s">
        <v>264</v>
      </c>
      <c r="C175" s="25">
        <v>613900</v>
      </c>
      <c r="D175" s="26" t="s">
        <v>455</v>
      </c>
      <c r="E175" s="25" t="s">
        <v>186</v>
      </c>
      <c r="F175" s="65">
        <v>100000</v>
      </c>
      <c r="G175" s="65">
        <v>102000</v>
      </c>
      <c r="H175" s="114">
        <v>101714.01</v>
      </c>
      <c r="I175" s="112">
        <f t="shared" si="24"/>
        <v>99.719617647058811</v>
      </c>
    </row>
    <row r="176" spans="1:9" s="16" customFormat="1" ht="13.5" hidden="1">
      <c r="A176" s="25"/>
      <c r="B176" s="44"/>
      <c r="C176" s="25"/>
      <c r="D176" s="26"/>
      <c r="E176" s="25"/>
      <c r="F176" s="65"/>
      <c r="G176" s="65"/>
      <c r="H176" s="114"/>
      <c r="I176" s="112" t="e">
        <f t="shared" si="24"/>
        <v>#DIV/0!</v>
      </c>
    </row>
    <row r="177" spans="1:9" s="24" customFormat="1" ht="13.5">
      <c r="A177" s="21"/>
      <c r="B177" s="43"/>
      <c r="C177" s="21">
        <v>821000</v>
      </c>
      <c r="D177" s="22">
        <v>2</v>
      </c>
      <c r="E177" s="51" t="s">
        <v>213</v>
      </c>
      <c r="F177" s="63">
        <f t="shared" ref="F177:G177" si="30">SUM(F178:F180)</f>
        <v>140000</v>
      </c>
      <c r="G177" s="63">
        <f t="shared" si="30"/>
        <v>140000</v>
      </c>
      <c r="H177" s="113">
        <f t="shared" ref="H177" si="31">SUM(H178:H180)</f>
        <v>127595.76999999999</v>
      </c>
      <c r="I177" s="112">
        <f t="shared" si="24"/>
        <v>91.139835714285709</v>
      </c>
    </row>
    <row r="178" spans="1:9" s="16" customFormat="1" ht="13.5">
      <c r="A178" s="25"/>
      <c r="B178" s="44" t="s">
        <v>264</v>
      </c>
      <c r="C178" s="25">
        <v>821300</v>
      </c>
      <c r="D178" s="26" t="s">
        <v>54</v>
      </c>
      <c r="E178" s="25" t="s">
        <v>283</v>
      </c>
      <c r="F178" s="65">
        <v>70000</v>
      </c>
      <c r="G178" s="65">
        <v>70000</v>
      </c>
      <c r="H178" s="114">
        <v>66567.149999999994</v>
      </c>
      <c r="I178" s="112">
        <f t="shared" si="24"/>
        <v>95.095928571428558</v>
      </c>
    </row>
    <row r="179" spans="1:9" s="16" customFormat="1" ht="13.5" hidden="1">
      <c r="A179" s="25"/>
      <c r="B179" s="44"/>
      <c r="C179" s="25"/>
      <c r="D179" s="26"/>
      <c r="E179" s="25"/>
      <c r="F179" s="65"/>
      <c r="G179" s="65"/>
      <c r="H179" s="114"/>
      <c r="I179" s="112" t="e">
        <f t="shared" si="24"/>
        <v>#DIV/0!</v>
      </c>
    </row>
    <row r="180" spans="1:9" s="16" customFormat="1" ht="13.5">
      <c r="A180" s="25"/>
      <c r="B180" s="44" t="s">
        <v>264</v>
      </c>
      <c r="C180" s="25">
        <v>821600</v>
      </c>
      <c r="D180" s="26" t="s">
        <v>72</v>
      </c>
      <c r="E180" s="25" t="s">
        <v>284</v>
      </c>
      <c r="F180" s="65">
        <v>70000</v>
      </c>
      <c r="G180" s="65">
        <v>70000</v>
      </c>
      <c r="H180" s="114">
        <v>61028.62</v>
      </c>
      <c r="I180" s="112">
        <f t="shared" si="24"/>
        <v>87.18374285714286</v>
      </c>
    </row>
    <row r="181" spans="1:9" s="16" customFormat="1" ht="13.5">
      <c r="A181" s="25"/>
      <c r="B181" s="44"/>
      <c r="C181" s="25"/>
      <c r="D181" s="26"/>
      <c r="E181" s="51" t="s">
        <v>399</v>
      </c>
      <c r="F181" s="63">
        <f t="shared" ref="F181:G181" si="32">SUM(F158+F177)</f>
        <v>5939000</v>
      </c>
      <c r="G181" s="63">
        <f t="shared" si="32"/>
        <v>5939000</v>
      </c>
      <c r="H181" s="113">
        <f t="shared" ref="H181" si="33">SUM(H158+H177)</f>
        <v>5614479.9399999995</v>
      </c>
      <c r="I181" s="112">
        <f t="shared" si="24"/>
        <v>94.535779424145474</v>
      </c>
    </row>
    <row r="182" spans="1:9" s="16" customFormat="1" ht="12.75">
      <c r="A182" s="10" t="s">
        <v>388</v>
      </c>
      <c r="B182" s="47"/>
      <c r="C182" s="47"/>
      <c r="D182" s="48"/>
      <c r="E182" s="129" t="s">
        <v>421</v>
      </c>
      <c r="F182" s="68"/>
      <c r="G182" s="68"/>
      <c r="H182" s="116"/>
      <c r="I182" s="116"/>
    </row>
    <row r="183" spans="1:9" s="20" customFormat="1" ht="13.5">
      <c r="A183" s="17"/>
      <c r="B183" s="17"/>
      <c r="C183" s="17">
        <v>610000</v>
      </c>
      <c r="D183" s="18">
        <v>1</v>
      </c>
      <c r="E183" s="17" t="s">
        <v>182</v>
      </c>
      <c r="F183" s="62">
        <f t="shared" ref="F183:H183" si="34">SUM(F184)</f>
        <v>34500</v>
      </c>
      <c r="G183" s="62">
        <f t="shared" si="34"/>
        <v>34500</v>
      </c>
      <c r="H183" s="112">
        <f t="shared" si="34"/>
        <v>26013.91</v>
      </c>
      <c r="I183" s="112">
        <f t="shared" ref="I183:I189" si="35">SUM(H183/(G183/100))</f>
        <v>75.402637681159419</v>
      </c>
    </row>
    <row r="184" spans="1:9" s="24" customFormat="1" ht="13.5">
      <c r="A184" s="21"/>
      <c r="B184" s="43"/>
      <c r="C184" s="21">
        <v>613000</v>
      </c>
      <c r="D184" s="22" t="s">
        <v>10</v>
      </c>
      <c r="E184" s="21" t="s">
        <v>183</v>
      </c>
      <c r="F184" s="63">
        <f t="shared" ref="F184:G184" si="36">SUM(F185:F187)</f>
        <v>34500</v>
      </c>
      <c r="G184" s="63">
        <f t="shared" si="36"/>
        <v>34500</v>
      </c>
      <c r="H184" s="113">
        <f t="shared" ref="H184" si="37">SUM(H185:H187)</f>
        <v>26013.91</v>
      </c>
      <c r="I184" s="112">
        <f t="shared" si="35"/>
        <v>75.402637681159419</v>
      </c>
    </row>
    <row r="185" spans="1:9" s="16" customFormat="1" ht="13.5">
      <c r="A185" s="25"/>
      <c r="B185" s="44" t="s">
        <v>184</v>
      </c>
      <c r="C185" s="25">
        <v>613100</v>
      </c>
      <c r="D185" s="26" t="s">
        <v>12</v>
      </c>
      <c r="E185" s="25" t="s">
        <v>185</v>
      </c>
      <c r="F185" s="65">
        <v>4500</v>
      </c>
      <c r="G185" s="65">
        <v>4500</v>
      </c>
      <c r="H185" s="114">
        <v>1718</v>
      </c>
      <c r="I185" s="112">
        <f t="shared" si="35"/>
        <v>38.177777777777777</v>
      </c>
    </row>
    <row r="186" spans="1:9" s="16" customFormat="1" ht="13.5">
      <c r="A186" s="25"/>
      <c r="B186" s="44" t="s">
        <v>184</v>
      </c>
      <c r="C186" s="25">
        <v>613900</v>
      </c>
      <c r="D186" s="26" t="s">
        <v>20</v>
      </c>
      <c r="E186" s="25" t="s">
        <v>438</v>
      </c>
      <c r="F186" s="65">
        <v>15000</v>
      </c>
      <c r="G186" s="65">
        <v>15000</v>
      </c>
      <c r="H186" s="114">
        <v>11210.8</v>
      </c>
      <c r="I186" s="112">
        <f t="shared" si="35"/>
        <v>74.73866666666666</v>
      </c>
    </row>
    <row r="187" spans="1:9" s="16" customFormat="1" ht="13.5">
      <c r="A187" s="25"/>
      <c r="B187" s="44" t="s">
        <v>184</v>
      </c>
      <c r="C187" s="25">
        <v>613900</v>
      </c>
      <c r="D187" s="26" t="s">
        <v>23</v>
      </c>
      <c r="E187" s="25" t="s">
        <v>186</v>
      </c>
      <c r="F187" s="65">
        <v>15000</v>
      </c>
      <c r="G187" s="65">
        <v>15000</v>
      </c>
      <c r="H187" s="114">
        <v>13085.11</v>
      </c>
      <c r="I187" s="112">
        <f t="shared" si="35"/>
        <v>87.234066666666664</v>
      </c>
    </row>
    <row r="188" spans="1:9" s="24" customFormat="1" ht="13.5">
      <c r="A188" s="21"/>
      <c r="B188" s="43" t="s">
        <v>184</v>
      </c>
      <c r="C188" s="21"/>
      <c r="D188" s="22" t="s">
        <v>308</v>
      </c>
      <c r="E188" s="21" t="s">
        <v>187</v>
      </c>
      <c r="F188" s="63">
        <v>20000</v>
      </c>
      <c r="G188" s="63">
        <v>20000</v>
      </c>
      <c r="H188" s="114">
        <v>0</v>
      </c>
      <c r="I188" s="112">
        <f t="shared" si="35"/>
        <v>0</v>
      </c>
    </row>
    <row r="189" spans="1:9" s="16" customFormat="1" ht="13.5">
      <c r="A189" s="25"/>
      <c r="B189" s="25"/>
      <c r="C189" s="25"/>
      <c r="D189" s="26"/>
      <c r="E189" s="51" t="s">
        <v>400</v>
      </c>
      <c r="F189" s="63">
        <f t="shared" ref="F189:G189" si="38">SUM(F183+F188)</f>
        <v>54500</v>
      </c>
      <c r="G189" s="63">
        <f t="shared" si="38"/>
        <v>54500</v>
      </c>
      <c r="H189" s="113">
        <f t="shared" ref="H189" si="39">SUM(H183+H188)</f>
        <v>26013.91</v>
      </c>
      <c r="I189" s="112">
        <f t="shared" si="35"/>
        <v>47.731944954128437</v>
      </c>
    </row>
    <row r="190" spans="1:9" s="16" customFormat="1" ht="12.75">
      <c r="A190" s="10" t="s">
        <v>389</v>
      </c>
      <c r="B190" s="47"/>
      <c r="C190" s="47"/>
      <c r="D190" s="48"/>
      <c r="E190" s="129" t="s">
        <v>422</v>
      </c>
      <c r="F190" s="68"/>
      <c r="G190" s="68"/>
      <c r="H190" s="116"/>
      <c r="I190" s="116"/>
    </row>
    <row r="191" spans="1:9" s="20" customFormat="1" ht="13.5">
      <c r="A191" s="17"/>
      <c r="B191" s="17"/>
      <c r="C191" s="17">
        <v>610000</v>
      </c>
      <c r="D191" s="18">
        <v>1</v>
      </c>
      <c r="E191" s="17" t="s">
        <v>182</v>
      </c>
      <c r="F191" s="62">
        <f t="shared" ref="F191:H191" si="40">SUM(F192)</f>
        <v>188000</v>
      </c>
      <c r="G191" s="62">
        <f t="shared" si="40"/>
        <v>188000</v>
      </c>
      <c r="H191" s="112">
        <f t="shared" si="40"/>
        <v>170205.04</v>
      </c>
      <c r="I191" s="112">
        <f t="shared" ref="I191:I200" si="41">SUM(H191/(G191/100))</f>
        <v>90.534595744680857</v>
      </c>
    </row>
    <row r="192" spans="1:9" s="24" customFormat="1" ht="13.5">
      <c r="A192" s="21"/>
      <c r="B192" s="43"/>
      <c r="C192" s="21">
        <v>613000</v>
      </c>
      <c r="D192" s="22" t="s">
        <v>10</v>
      </c>
      <c r="E192" s="21" t="s">
        <v>183</v>
      </c>
      <c r="F192" s="63">
        <f t="shared" ref="F192:G192" si="42">SUM(F193:F199)</f>
        <v>188000</v>
      </c>
      <c r="G192" s="63">
        <f t="shared" si="42"/>
        <v>188000</v>
      </c>
      <c r="H192" s="113">
        <f t="shared" ref="H192" si="43">SUM(H193:H199)</f>
        <v>170205.04</v>
      </c>
      <c r="I192" s="112">
        <f t="shared" si="41"/>
        <v>90.534595744680857</v>
      </c>
    </row>
    <row r="193" spans="1:9" s="16" customFormat="1" ht="13.5">
      <c r="A193" s="25"/>
      <c r="B193" s="44" t="s">
        <v>184</v>
      </c>
      <c r="C193" s="25">
        <v>613100</v>
      </c>
      <c r="D193" s="26" t="s">
        <v>12</v>
      </c>
      <c r="E193" s="25" t="s">
        <v>185</v>
      </c>
      <c r="F193" s="65">
        <v>1000</v>
      </c>
      <c r="G193" s="65">
        <v>1000</v>
      </c>
      <c r="H193" s="114">
        <v>17.5</v>
      </c>
      <c r="I193" s="112">
        <f t="shared" si="41"/>
        <v>1.75</v>
      </c>
    </row>
    <row r="194" spans="1:9" s="16" customFormat="1" ht="13.5">
      <c r="A194" s="25"/>
      <c r="B194" s="44" t="s">
        <v>184</v>
      </c>
      <c r="C194" s="25">
        <v>613900</v>
      </c>
      <c r="D194" s="26" t="s">
        <v>20</v>
      </c>
      <c r="E194" s="25" t="s">
        <v>438</v>
      </c>
      <c r="F194" s="65">
        <v>500</v>
      </c>
      <c r="G194" s="65">
        <v>500</v>
      </c>
      <c r="H194" s="114">
        <v>0</v>
      </c>
      <c r="I194" s="112">
        <f t="shared" si="41"/>
        <v>0</v>
      </c>
    </row>
    <row r="195" spans="1:9" s="16" customFormat="1" ht="13.5">
      <c r="A195" s="25"/>
      <c r="B195" s="44" t="s">
        <v>184</v>
      </c>
      <c r="C195" s="25">
        <v>613900</v>
      </c>
      <c r="D195" s="26" t="s">
        <v>23</v>
      </c>
      <c r="E195" s="25" t="s">
        <v>186</v>
      </c>
      <c r="F195" s="65">
        <v>19500</v>
      </c>
      <c r="G195" s="65">
        <v>19500</v>
      </c>
      <c r="H195" s="114">
        <v>17863.97</v>
      </c>
      <c r="I195" s="112">
        <f t="shared" si="41"/>
        <v>91.610102564102576</v>
      </c>
    </row>
    <row r="196" spans="1:9" s="16" customFormat="1" ht="13.5">
      <c r="A196" s="25"/>
      <c r="B196" s="44" t="s">
        <v>184</v>
      </c>
      <c r="C196" s="25">
        <v>613900</v>
      </c>
      <c r="D196" s="26" t="s">
        <v>191</v>
      </c>
      <c r="E196" s="25" t="s">
        <v>227</v>
      </c>
      <c r="F196" s="65">
        <v>20000</v>
      </c>
      <c r="G196" s="65">
        <v>20000</v>
      </c>
      <c r="H196" s="114">
        <v>18067</v>
      </c>
      <c r="I196" s="112">
        <f t="shared" si="41"/>
        <v>90.334999999999994</v>
      </c>
    </row>
    <row r="197" spans="1:9" s="16" customFormat="1" ht="13.5">
      <c r="A197" s="25"/>
      <c r="B197" s="44" t="s">
        <v>184</v>
      </c>
      <c r="C197" s="25">
        <v>613900</v>
      </c>
      <c r="D197" s="26" t="s">
        <v>192</v>
      </c>
      <c r="E197" s="25" t="s">
        <v>456</v>
      </c>
      <c r="F197" s="65">
        <v>20000</v>
      </c>
      <c r="G197" s="65">
        <v>20000</v>
      </c>
      <c r="H197" s="114">
        <v>14492.82</v>
      </c>
      <c r="I197" s="112">
        <f t="shared" si="41"/>
        <v>72.464100000000002</v>
      </c>
    </row>
    <row r="198" spans="1:9" s="16" customFormat="1" ht="13.5">
      <c r="A198" s="25"/>
      <c r="B198" s="44" t="s">
        <v>184</v>
      </c>
      <c r="C198" s="25">
        <v>613900</v>
      </c>
      <c r="D198" s="26" t="s">
        <v>193</v>
      </c>
      <c r="E198" s="25" t="s">
        <v>285</v>
      </c>
      <c r="F198" s="65">
        <v>112000</v>
      </c>
      <c r="G198" s="65">
        <v>112000</v>
      </c>
      <c r="H198" s="114">
        <v>108531.75</v>
      </c>
      <c r="I198" s="112">
        <f t="shared" si="41"/>
        <v>96.903348214285714</v>
      </c>
    </row>
    <row r="199" spans="1:9" s="16" customFormat="1" ht="13.5">
      <c r="A199" s="25"/>
      <c r="B199" s="44" t="s">
        <v>243</v>
      </c>
      <c r="C199" s="25">
        <v>613900</v>
      </c>
      <c r="D199" s="26" t="s">
        <v>194</v>
      </c>
      <c r="E199" s="25" t="s">
        <v>277</v>
      </c>
      <c r="F199" s="65">
        <v>15000</v>
      </c>
      <c r="G199" s="65">
        <v>15000</v>
      </c>
      <c r="H199" s="114">
        <v>11232</v>
      </c>
      <c r="I199" s="112">
        <f t="shared" si="41"/>
        <v>74.88</v>
      </c>
    </row>
    <row r="200" spans="1:9" s="16" customFormat="1" ht="13.5">
      <c r="A200" s="25"/>
      <c r="B200" s="25"/>
      <c r="C200" s="25"/>
      <c r="D200" s="26"/>
      <c r="E200" s="51" t="s">
        <v>401</v>
      </c>
      <c r="F200" s="63">
        <f t="shared" ref="F200:G200" si="44">SUM(F191)</f>
        <v>188000</v>
      </c>
      <c r="G200" s="63">
        <f t="shared" si="44"/>
        <v>188000</v>
      </c>
      <c r="H200" s="113">
        <f t="shared" ref="H200" si="45">SUM(H191)</f>
        <v>170205.04</v>
      </c>
      <c r="I200" s="112">
        <f t="shared" si="41"/>
        <v>90.534595744680857</v>
      </c>
    </row>
    <row r="201" spans="1:9" s="16" customFormat="1" ht="12.75">
      <c r="A201" s="10" t="s">
        <v>390</v>
      </c>
      <c r="B201" s="47"/>
      <c r="C201" s="47"/>
      <c r="D201" s="48"/>
      <c r="E201" s="129" t="s">
        <v>423</v>
      </c>
      <c r="F201" s="68"/>
      <c r="G201" s="68"/>
      <c r="H201" s="116"/>
      <c r="I201" s="116"/>
    </row>
    <row r="202" spans="1:9" s="20" customFormat="1" ht="13.5">
      <c r="A202" s="17"/>
      <c r="B202" s="17"/>
      <c r="C202" s="17">
        <v>610000</v>
      </c>
      <c r="D202" s="18">
        <v>1</v>
      </c>
      <c r="E202" s="17" t="s">
        <v>182</v>
      </c>
      <c r="F202" s="62">
        <f t="shared" ref="F202:H202" si="46">SUM(F203)</f>
        <v>4000</v>
      </c>
      <c r="G202" s="62">
        <f t="shared" si="46"/>
        <v>4000</v>
      </c>
      <c r="H202" s="112">
        <f t="shared" si="46"/>
        <v>424.2</v>
      </c>
      <c r="I202" s="112">
        <f t="shared" ref="I202:I207" si="47">SUM(H202/(G202/100))</f>
        <v>10.605</v>
      </c>
    </row>
    <row r="203" spans="1:9" s="24" customFormat="1" ht="13.5">
      <c r="A203" s="21"/>
      <c r="B203" s="43"/>
      <c r="C203" s="21">
        <v>613000</v>
      </c>
      <c r="D203" s="22" t="s">
        <v>10</v>
      </c>
      <c r="E203" s="21" t="s">
        <v>183</v>
      </c>
      <c r="F203" s="63">
        <f t="shared" ref="F203:G203" si="48">SUM(F204:F206)</f>
        <v>4000</v>
      </c>
      <c r="G203" s="63">
        <f t="shared" si="48"/>
        <v>4000</v>
      </c>
      <c r="H203" s="113">
        <f t="shared" ref="H203" si="49">SUM(H204:H206)</f>
        <v>424.2</v>
      </c>
      <c r="I203" s="112">
        <f t="shared" si="47"/>
        <v>10.605</v>
      </c>
    </row>
    <row r="204" spans="1:9" s="16" customFormat="1" ht="13.5">
      <c r="A204" s="25"/>
      <c r="B204" s="44" t="s">
        <v>184</v>
      </c>
      <c r="C204" s="25">
        <v>613100</v>
      </c>
      <c r="D204" s="26" t="s">
        <v>12</v>
      </c>
      <c r="E204" s="25" t="s">
        <v>185</v>
      </c>
      <c r="F204" s="65">
        <v>1000</v>
      </c>
      <c r="G204" s="65">
        <v>1000</v>
      </c>
      <c r="H204" s="114">
        <v>0</v>
      </c>
      <c r="I204" s="112">
        <f t="shared" si="47"/>
        <v>0</v>
      </c>
    </row>
    <row r="205" spans="1:9" s="16" customFormat="1" ht="13.5">
      <c r="A205" s="25"/>
      <c r="B205" s="44" t="s">
        <v>184</v>
      </c>
      <c r="C205" s="25">
        <v>613900</v>
      </c>
      <c r="D205" s="26" t="s">
        <v>20</v>
      </c>
      <c r="E205" s="25" t="s">
        <v>438</v>
      </c>
      <c r="F205" s="65">
        <v>500</v>
      </c>
      <c r="G205" s="65">
        <v>500</v>
      </c>
      <c r="H205" s="114">
        <v>0</v>
      </c>
      <c r="I205" s="112">
        <f t="shared" si="47"/>
        <v>0</v>
      </c>
    </row>
    <row r="206" spans="1:9" s="16" customFormat="1" ht="13.5">
      <c r="A206" s="25"/>
      <c r="B206" s="44" t="s">
        <v>184</v>
      </c>
      <c r="C206" s="25">
        <v>613900</v>
      </c>
      <c r="D206" s="26" t="s">
        <v>23</v>
      </c>
      <c r="E206" s="25" t="s">
        <v>186</v>
      </c>
      <c r="F206" s="65">
        <v>2500</v>
      </c>
      <c r="G206" s="65">
        <v>2500</v>
      </c>
      <c r="H206" s="114">
        <v>424.2</v>
      </c>
      <c r="I206" s="112">
        <f t="shared" si="47"/>
        <v>16.968</v>
      </c>
    </row>
    <row r="207" spans="1:9" s="16" customFormat="1" ht="13.5">
      <c r="A207" s="25"/>
      <c r="B207" s="25"/>
      <c r="C207" s="25"/>
      <c r="D207" s="26"/>
      <c r="E207" s="51" t="s">
        <v>402</v>
      </c>
      <c r="F207" s="63">
        <f t="shared" ref="F207:G207" si="50">SUM(F202)</f>
        <v>4000</v>
      </c>
      <c r="G207" s="63">
        <f t="shared" si="50"/>
        <v>4000</v>
      </c>
      <c r="H207" s="113">
        <f t="shared" ref="H207" si="51">SUM(H202)</f>
        <v>424.2</v>
      </c>
      <c r="I207" s="112">
        <f t="shared" si="47"/>
        <v>10.605</v>
      </c>
    </row>
    <row r="208" spans="1:9" s="16" customFormat="1" ht="12.75">
      <c r="A208" s="10" t="s">
        <v>391</v>
      </c>
      <c r="B208" s="13"/>
      <c r="C208" s="13"/>
      <c r="D208" s="14"/>
      <c r="E208" s="131" t="s">
        <v>424</v>
      </c>
      <c r="F208" s="61"/>
      <c r="G208" s="61"/>
      <c r="H208" s="111"/>
      <c r="I208" s="111"/>
    </row>
    <row r="209" spans="1:9" s="20" customFormat="1" ht="13.5">
      <c r="A209" s="17"/>
      <c r="B209" s="17"/>
      <c r="C209" s="17">
        <v>610000</v>
      </c>
      <c r="D209" s="18">
        <v>1</v>
      </c>
      <c r="E209" s="17" t="s">
        <v>182</v>
      </c>
      <c r="F209" s="62">
        <f t="shared" ref="F209:H209" si="52">SUM(F210)</f>
        <v>4000</v>
      </c>
      <c r="G209" s="62">
        <f t="shared" si="52"/>
        <v>4000</v>
      </c>
      <c r="H209" s="112">
        <f t="shared" si="52"/>
        <v>822</v>
      </c>
      <c r="I209" s="112">
        <f t="shared" ref="I209:I214" si="53">SUM(H209/(G209/100))</f>
        <v>20.55</v>
      </c>
    </row>
    <row r="210" spans="1:9" s="24" customFormat="1" ht="13.5">
      <c r="A210" s="21"/>
      <c r="B210" s="43"/>
      <c r="C210" s="21">
        <v>613000</v>
      </c>
      <c r="D210" s="22" t="s">
        <v>10</v>
      </c>
      <c r="E210" s="21" t="s">
        <v>183</v>
      </c>
      <c r="F210" s="63">
        <f t="shared" ref="F210:G210" si="54">SUM(F211:F213)</f>
        <v>4000</v>
      </c>
      <c r="G210" s="63">
        <f t="shared" si="54"/>
        <v>4000</v>
      </c>
      <c r="H210" s="113">
        <f t="shared" ref="H210" si="55">SUM(H211:H213)</f>
        <v>822</v>
      </c>
      <c r="I210" s="112">
        <f t="shared" si="53"/>
        <v>20.55</v>
      </c>
    </row>
    <row r="211" spans="1:9" s="16" customFormat="1" ht="13.5">
      <c r="A211" s="25"/>
      <c r="B211" s="44" t="s">
        <v>208</v>
      </c>
      <c r="C211" s="25">
        <v>613100</v>
      </c>
      <c r="D211" s="26" t="s">
        <v>12</v>
      </c>
      <c r="E211" s="25" t="s">
        <v>185</v>
      </c>
      <c r="F211" s="65">
        <v>1000</v>
      </c>
      <c r="G211" s="65">
        <v>1000</v>
      </c>
      <c r="H211" s="114">
        <v>426</v>
      </c>
      <c r="I211" s="112">
        <f t="shared" si="53"/>
        <v>42.6</v>
      </c>
    </row>
    <row r="212" spans="1:9" s="16" customFormat="1" ht="13.5">
      <c r="A212" s="25"/>
      <c r="B212" s="44" t="s">
        <v>208</v>
      </c>
      <c r="C212" s="25">
        <v>613900</v>
      </c>
      <c r="D212" s="26" t="s">
        <v>20</v>
      </c>
      <c r="E212" s="25" t="s">
        <v>438</v>
      </c>
      <c r="F212" s="65">
        <v>500</v>
      </c>
      <c r="G212" s="65">
        <v>500</v>
      </c>
      <c r="H212" s="114">
        <v>0</v>
      </c>
      <c r="I212" s="112">
        <f t="shared" si="53"/>
        <v>0</v>
      </c>
    </row>
    <row r="213" spans="1:9" s="16" customFormat="1" ht="13.5">
      <c r="A213" s="25"/>
      <c r="B213" s="44" t="s">
        <v>208</v>
      </c>
      <c r="C213" s="25">
        <v>613900</v>
      </c>
      <c r="D213" s="26" t="s">
        <v>20</v>
      </c>
      <c r="E213" s="25" t="s">
        <v>186</v>
      </c>
      <c r="F213" s="65">
        <v>2500</v>
      </c>
      <c r="G213" s="65">
        <v>2500</v>
      </c>
      <c r="H213" s="114">
        <v>396</v>
      </c>
      <c r="I213" s="112">
        <f t="shared" si="53"/>
        <v>15.84</v>
      </c>
    </row>
    <row r="214" spans="1:9" s="16" customFormat="1" ht="13.5">
      <c r="A214" s="25"/>
      <c r="B214" s="25"/>
      <c r="C214" s="25"/>
      <c r="D214" s="26"/>
      <c r="E214" s="51" t="s">
        <v>403</v>
      </c>
      <c r="F214" s="63">
        <f t="shared" ref="F214:G214" si="56">SUM(F209)</f>
        <v>4000</v>
      </c>
      <c r="G214" s="63">
        <f t="shared" si="56"/>
        <v>4000</v>
      </c>
      <c r="H214" s="113">
        <f t="shared" ref="H214" si="57">SUM(H209)</f>
        <v>822</v>
      </c>
      <c r="I214" s="112">
        <f t="shared" si="53"/>
        <v>20.55</v>
      </c>
    </row>
    <row r="215" spans="1:9" s="16" customFormat="1" ht="12.75" customHeight="1">
      <c r="A215" s="46" t="s">
        <v>392</v>
      </c>
      <c r="B215" s="47"/>
      <c r="C215" s="47"/>
      <c r="D215" s="48"/>
      <c r="E215" s="130" t="s">
        <v>425</v>
      </c>
      <c r="F215" s="68"/>
      <c r="G215" s="68"/>
      <c r="H215" s="116"/>
      <c r="I215" s="116"/>
    </row>
    <row r="216" spans="1:9" s="20" customFormat="1" ht="13.5">
      <c r="A216" s="17"/>
      <c r="B216" s="17"/>
      <c r="C216" s="17">
        <v>610000</v>
      </c>
      <c r="D216" s="18">
        <v>1</v>
      </c>
      <c r="E216" s="17" t="s">
        <v>182</v>
      </c>
      <c r="F216" s="62">
        <f>SUM(F217+F220+F222+F233)</f>
        <v>6501100</v>
      </c>
      <c r="G216" s="62">
        <f>SUM(G217+G220+G222+G233)</f>
        <v>6501100</v>
      </c>
      <c r="H216" s="112">
        <f>SUM(H217+H220+H222+H233)</f>
        <v>6578920.7199999988</v>
      </c>
      <c r="I216" s="112">
        <f t="shared" ref="I216:I246" si="58">SUM(H216/(G216/100))</f>
        <v>101.19703927027732</v>
      </c>
    </row>
    <row r="217" spans="1:9" s="24" customFormat="1" ht="13.5">
      <c r="A217" s="21"/>
      <c r="B217" s="43"/>
      <c r="C217" s="21">
        <v>611000</v>
      </c>
      <c r="D217" s="22" t="s">
        <v>10</v>
      </c>
      <c r="E217" s="21" t="s">
        <v>260</v>
      </c>
      <c r="F217" s="63">
        <f t="shared" ref="F217:G217" si="59">SUM(F218+F219)</f>
        <v>690000</v>
      </c>
      <c r="G217" s="63">
        <f t="shared" si="59"/>
        <v>690000</v>
      </c>
      <c r="H217" s="113">
        <f t="shared" ref="H217" si="60">SUM(H218+H219)</f>
        <v>621034.21</v>
      </c>
      <c r="I217" s="112">
        <f t="shared" si="58"/>
        <v>90.004957971014491</v>
      </c>
    </row>
    <row r="218" spans="1:9" s="16" customFormat="1" ht="13.5">
      <c r="A218" s="25"/>
      <c r="B218" s="44">
        <v>1091</v>
      </c>
      <c r="C218" s="25">
        <v>611100</v>
      </c>
      <c r="D218" s="26" t="s">
        <v>12</v>
      </c>
      <c r="E218" s="25" t="s">
        <v>261</v>
      </c>
      <c r="F218" s="65">
        <v>570000</v>
      </c>
      <c r="G218" s="65">
        <v>570000</v>
      </c>
      <c r="H218" s="114">
        <v>535875.74</v>
      </c>
      <c r="I218" s="112">
        <f t="shared" si="58"/>
        <v>94.013287719298248</v>
      </c>
    </row>
    <row r="219" spans="1:9" s="16" customFormat="1" ht="13.5">
      <c r="A219" s="25"/>
      <c r="B219" s="44">
        <v>1091</v>
      </c>
      <c r="C219" s="25">
        <v>611200</v>
      </c>
      <c r="D219" s="26" t="s">
        <v>20</v>
      </c>
      <c r="E219" s="25" t="s">
        <v>262</v>
      </c>
      <c r="F219" s="65">
        <v>120000</v>
      </c>
      <c r="G219" s="65">
        <v>120000</v>
      </c>
      <c r="H219" s="114">
        <v>85158.47</v>
      </c>
      <c r="I219" s="112">
        <f t="shared" si="58"/>
        <v>70.965391666666662</v>
      </c>
    </row>
    <row r="220" spans="1:9" s="24" customFormat="1" ht="13.5">
      <c r="A220" s="21"/>
      <c r="B220" s="43"/>
      <c r="C220" s="21">
        <v>612000</v>
      </c>
      <c r="D220" s="22" t="s">
        <v>29</v>
      </c>
      <c r="E220" s="21" t="s">
        <v>263</v>
      </c>
      <c r="F220" s="63">
        <f t="shared" ref="F220:H220" si="61">SUM(F221)</f>
        <v>55000</v>
      </c>
      <c r="G220" s="63">
        <f t="shared" si="61"/>
        <v>55000</v>
      </c>
      <c r="H220" s="113">
        <f t="shared" si="61"/>
        <v>42074.75</v>
      </c>
      <c r="I220" s="112">
        <f t="shared" si="58"/>
        <v>76.499545454545455</v>
      </c>
    </row>
    <row r="221" spans="1:9" s="16" customFormat="1" ht="13.5">
      <c r="A221" s="25"/>
      <c r="B221" s="44">
        <v>1091</v>
      </c>
      <c r="C221" s="25">
        <v>612100</v>
      </c>
      <c r="D221" s="26" t="s">
        <v>31</v>
      </c>
      <c r="E221" s="25" t="s">
        <v>263</v>
      </c>
      <c r="F221" s="65">
        <v>55000</v>
      </c>
      <c r="G221" s="65">
        <v>55000</v>
      </c>
      <c r="H221" s="114">
        <v>42074.75</v>
      </c>
      <c r="I221" s="112">
        <f t="shared" si="58"/>
        <v>76.499545454545455</v>
      </c>
    </row>
    <row r="222" spans="1:9" s="24" customFormat="1" ht="13.5">
      <c r="A222" s="21"/>
      <c r="B222" s="43"/>
      <c r="C222" s="21">
        <v>613000</v>
      </c>
      <c r="D222" s="22" t="s">
        <v>45</v>
      </c>
      <c r="E222" s="21" t="s">
        <v>183</v>
      </c>
      <c r="F222" s="63">
        <f t="shared" ref="F222:G222" si="62">SUM(F223:F232)</f>
        <v>188600</v>
      </c>
      <c r="G222" s="63">
        <f t="shared" si="62"/>
        <v>188600</v>
      </c>
      <c r="H222" s="113">
        <f t="shared" ref="H222" si="63">SUM(H223:H232)</f>
        <v>91420.189999999988</v>
      </c>
      <c r="I222" s="112">
        <f t="shared" si="58"/>
        <v>48.473059384941671</v>
      </c>
    </row>
    <row r="223" spans="1:9" s="16" customFormat="1" ht="13.5">
      <c r="A223" s="25"/>
      <c r="B223" s="44">
        <v>1091</v>
      </c>
      <c r="C223" s="25">
        <v>613100</v>
      </c>
      <c r="D223" s="26" t="s">
        <v>47</v>
      </c>
      <c r="E223" s="25" t="s">
        <v>185</v>
      </c>
      <c r="F223" s="65">
        <v>1000</v>
      </c>
      <c r="G223" s="65">
        <v>1000</v>
      </c>
      <c r="H223" s="114">
        <v>854</v>
      </c>
      <c r="I223" s="112">
        <f t="shared" si="58"/>
        <v>85.4</v>
      </c>
    </row>
    <row r="224" spans="1:9" s="16" customFormat="1" ht="13.5">
      <c r="A224" s="25"/>
      <c r="B224" s="44">
        <v>1091</v>
      </c>
      <c r="C224" s="25">
        <v>613200</v>
      </c>
      <c r="D224" s="26" t="s">
        <v>50</v>
      </c>
      <c r="E224" s="25" t="s">
        <v>265</v>
      </c>
      <c r="F224" s="65">
        <v>12000</v>
      </c>
      <c r="G224" s="65">
        <v>9000</v>
      </c>
      <c r="H224" s="114">
        <v>8119.68</v>
      </c>
      <c r="I224" s="112">
        <f t="shared" si="58"/>
        <v>90.218666666666664</v>
      </c>
    </row>
    <row r="225" spans="1:9" s="16" customFormat="1" ht="13.5">
      <c r="A225" s="25"/>
      <c r="B225" s="44">
        <v>1091</v>
      </c>
      <c r="C225" s="25">
        <v>613300</v>
      </c>
      <c r="D225" s="26" t="s">
        <v>266</v>
      </c>
      <c r="E225" s="25" t="s">
        <v>267</v>
      </c>
      <c r="F225" s="65">
        <v>17000</v>
      </c>
      <c r="G225" s="65">
        <v>20000</v>
      </c>
      <c r="H225" s="114">
        <v>19833.990000000002</v>
      </c>
      <c r="I225" s="112">
        <f t="shared" si="58"/>
        <v>99.169950000000014</v>
      </c>
    </row>
    <row r="226" spans="1:9" s="16" customFormat="1" ht="24.75">
      <c r="A226" s="25"/>
      <c r="B226" s="44">
        <v>1091</v>
      </c>
      <c r="C226" s="25">
        <v>613300</v>
      </c>
      <c r="D226" s="26" t="s">
        <v>268</v>
      </c>
      <c r="E226" s="80" t="s">
        <v>491</v>
      </c>
      <c r="F226" s="65">
        <v>110000</v>
      </c>
      <c r="G226" s="65">
        <v>110000</v>
      </c>
      <c r="H226" s="114">
        <v>19505.86</v>
      </c>
      <c r="I226" s="112">
        <f t="shared" si="58"/>
        <v>17.732600000000001</v>
      </c>
    </row>
    <row r="227" spans="1:9" s="16" customFormat="1" ht="13.5">
      <c r="A227" s="25"/>
      <c r="B227" s="44">
        <v>1091</v>
      </c>
      <c r="C227" s="25">
        <v>613400</v>
      </c>
      <c r="D227" s="26" t="s">
        <v>270</v>
      </c>
      <c r="E227" s="25" t="s">
        <v>269</v>
      </c>
      <c r="F227" s="65">
        <v>17100</v>
      </c>
      <c r="G227" s="65">
        <v>17100</v>
      </c>
      <c r="H227" s="114">
        <v>14599.7</v>
      </c>
      <c r="I227" s="112">
        <f t="shared" si="58"/>
        <v>85.378362573099423</v>
      </c>
    </row>
    <row r="228" spans="1:9" s="16" customFormat="1" ht="13.5">
      <c r="A228" s="25"/>
      <c r="B228" s="44">
        <v>1091</v>
      </c>
      <c r="C228" s="25">
        <v>614500</v>
      </c>
      <c r="D228" s="26" t="s">
        <v>272</v>
      </c>
      <c r="E228" s="25" t="s">
        <v>323</v>
      </c>
      <c r="F228" s="65">
        <v>1000</v>
      </c>
      <c r="G228" s="65">
        <v>1000</v>
      </c>
      <c r="H228" s="114">
        <v>456.53</v>
      </c>
      <c r="I228" s="112">
        <f t="shared" si="58"/>
        <v>45.652999999999999</v>
      </c>
    </row>
    <row r="229" spans="1:9" s="16" customFormat="1" ht="13.5">
      <c r="A229" s="25"/>
      <c r="B229" s="44">
        <v>1091</v>
      </c>
      <c r="C229" s="25">
        <v>613700</v>
      </c>
      <c r="D229" s="26" t="s">
        <v>274</v>
      </c>
      <c r="E229" s="25" t="s">
        <v>273</v>
      </c>
      <c r="F229" s="65">
        <v>2000</v>
      </c>
      <c r="G229" s="65">
        <v>2000</v>
      </c>
      <c r="H229" s="114">
        <v>1867.28</v>
      </c>
      <c r="I229" s="112">
        <f t="shared" si="58"/>
        <v>93.364000000000004</v>
      </c>
    </row>
    <row r="230" spans="1:9" s="16" customFormat="1" ht="13.5">
      <c r="A230" s="25"/>
      <c r="B230" s="44">
        <v>1091</v>
      </c>
      <c r="C230" s="25">
        <v>613800</v>
      </c>
      <c r="D230" s="26" t="s">
        <v>341</v>
      </c>
      <c r="E230" s="25" t="s">
        <v>287</v>
      </c>
      <c r="F230" s="65">
        <v>7000</v>
      </c>
      <c r="G230" s="65">
        <v>7000</v>
      </c>
      <c r="H230" s="114">
        <v>4762.33</v>
      </c>
      <c r="I230" s="112">
        <f t="shared" si="58"/>
        <v>68.033285714285711</v>
      </c>
    </row>
    <row r="231" spans="1:9" s="16" customFormat="1" ht="13.5">
      <c r="A231" s="25"/>
      <c r="B231" s="44">
        <v>1091</v>
      </c>
      <c r="C231" s="25">
        <v>613900</v>
      </c>
      <c r="D231" s="26" t="s">
        <v>381</v>
      </c>
      <c r="E231" s="25" t="s">
        <v>438</v>
      </c>
      <c r="F231" s="65">
        <v>500</v>
      </c>
      <c r="G231" s="65">
        <v>600</v>
      </c>
      <c r="H231" s="114">
        <v>546.20000000000005</v>
      </c>
      <c r="I231" s="112">
        <f t="shared" si="58"/>
        <v>91.033333333333346</v>
      </c>
    </row>
    <row r="232" spans="1:9" s="16" customFormat="1" ht="13.5">
      <c r="A232" s="25"/>
      <c r="B232" s="44">
        <v>1091</v>
      </c>
      <c r="C232" s="25">
        <v>613900</v>
      </c>
      <c r="D232" s="26" t="s">
        <v>454</v>
      </c>
      <c r="E232" s="25" t="s">
        <v>186</v>
      </c>
      <c r="F232" s="65">
        <v>21000</v>
      </c>
      <c r="G232" s="65">
        <v>20900</v>
      </c>
      <c r="H232" s="114">
        <v>20874.62</v>
      </c>
      <c r="I232" s="112">
        <f t="shared" si="58"/>
        <v>99.878564593301434</v>
      </c>
    </row>
    <row r="233" spans="1:9" s="24" customFormat="1" ht="13.5">
      <c r="A233" s="21"/>
      <c r="B233" s="43"/>
      <c r="C233" s="21">
        <v>614000</v>
      </c>
      <c r="D233" s="22" t="s">
        <v>278</v>
      </c>
      <c r="E233" s="21" t="s">
        <v>196</v>
      </c>
      <c r="F233" s="63">
        <f t="shared" ref="F233:G233" si="64">SUM(F234:F241)</f>
        <v>5567500</v>
      </c>
      <c r="G233" s="63">
        <f t="shared" si="64"/>
        <v>5567500</v>
      </c>
      <c r="H233" s="113">
        <f t="shared" ref="H233" si="65">SUM(H234:H241)</f>
        <v>5824391.5699999994</v>
      </c>
      <c r="I233" s="112">
        <f t="shared" si="58"/>
        <v>104.61412788504714</v>
      </c>
    </row>
    <row r="234" spans="1:9" s="16" customFormat="1" ht="13.5">
      <c r="A234" s="25"/>
      <c r="B234" s="44">
        <v>1091</v>
      </c>
      <c r="C234" s="25">
        <v>614200</v>
      </c>
      <c r="D234" s="26" t="s">
        <v>279</v>
      </c>
      <c r="E234" s="25" t="s">
        <v>352</v>
      </c>
      <c r="F234" s="65">
        <v>100000</v>
      </c>
      <c r="G234" s="65">
        <v>102000</v>
      </c>
      <c r="H234" s="114">
        <v>101950.13</v>
      </c>
      <c r="I234" s="112">
        <f t="shared" si="58"/>
        <v>99.951107843137265</v>
      </c>
    </row>
    <row r="235" spans="1:9" s="16" customFormat="1" ht="13.5">
      <c r="A235" s="25"/>
      <c r="B235" s="44">
        <v>1091</v>
      </c>
      <c r="C235" s="25">
        <v>614200</v>
      </c>
      <c r="D235" s="26" t="s">
        <v>280</v>
      </c>
      <c r="E235" s="25" t="s">
        <v>288</v>
      </c>
      <c r="F235" s="65">
        <v>5000000</v>
      </c>
      <c r="G235" s="65">
        <v>5000000</v>
      </c>
      <c r="H235" s="114">
        <v>4921017.2699999996</v>
      </c>
      <c r="I235" s="112">
        <f t="shared" si="58"/>
        <v>98.420345399999988</v>
      </c>
    </row>
    <row r="236" spans="1:9" s="16" customFormat="1" ht="13.5">
      <c r="A236" s="25"/>
      <c r="B236" s="44">
        <v>1091</v>
      </c>
      <c r="C236" s="25">
        <v>614200</v>
      </c>
      <c r="D236" s="26" t="s">
        <v>282</v>
      </c>
      <c r="E236" s="25" t="s">
        <v>436</v>
      </c>
      <c r="F236" s="65">
        <v>350000</v>
      </c>
      <c r="G236" s="65">
        <v>350000</v>
      </c>
      <c r="H236" s="114">
        <v>714186.17</v>
      </c>
      <c r="I236" s="112">
        <f t="shared" si="58"/>
        <v>204.05319142857144</v>
      </c>
    </row>
    <row r="237" spans="1:9" s="16" customFormat="1" ht="13.5" hidden="1">
      <c r="A237" s="25"/>
      <c r="B237" s="44"/>
      <c r="C237" s="25"/>
      <c r="D237" s="26"/>
      <c r="E237" s="25"/>
      <c r="F237" s="65"/>
      <c r="G237" s="65"/>
      <c r="H237" s="114"/>
      <c r="I237" s="112" t="e">
        <f t="shared" si="58"/>
        <v>#DIV/0!</v>
      </c>
    </row>
    <row r="238" spans="1:9" s="16" customFormat="1" ht="13.5">
      <c r="A238" s="25"/>
      <c r="B238" s="44">
        <v>1091</v>
      </c>
      <c r="C238" s="25">
        <v>614200</v>
      </c>
      <c r="D238" s="26" t="s">
        <v>293</v>
      </c>
      <c r="E238" s="25" t="s">
        <v>412</v>
      </c>
      <c r="F238" s="65">
        <v>35000</v>
      </c>
      <c r="G238" s="65">
        <v>35000</v>
      </c>
      <c r="H238" s="114">
        <v>34000</v>
      </c>
      <c r="I238" s="112">
        <f t="shared" si="58"/>
        <v>97.142857142857139</v>
      </c>
    </row>
    <row r="239" spans="1:9" s="16" customFormat="1" ht="13.5">
      <c r="A239" s="25"/>
      <c r="B239" s="44">
        <v>1091</v>
      </c>
      <c r="C239" s="25">
        <v>614200</v>
      </c>
      <c r="D239" s="26" t="s">
        <v>296</v>
      </c>
      <c r="E239" s="25" t="s">
        <v>417</v>
      </c>
      <c r="F239" s="65">
        <v>30000</v>
      </c>
      <c r="G239" s="65">
        <v>28000</v>
      </c>
      <c r="H239" s="114">
        <v>12000</v>
      </c>
      <c r="I239" s="112">
        <f t="shared" si="58"/>
        <v>42.857142857142854</v>
      </c>
    </row>
    <row r="240" spans="1:9" s="16" customFormat="1" ht="13.5">
      <c r="A240" s="25"/>
      <c r="B240" s="44">
        <v>1091</v>
      </c>
      <c r="C240" s="25">
        <v>614200</v>
      </c>
      <c r="D240" s="26" t="s">
        <v>297</v>
      </c>
      <c r="E240" s="25" t="s">
        <v>413</v>
      </c>
      <c r="F240" s="65">
        <v>45000</v>
      </c>
      <c r="G240" s="65">
        <v>45000</v>
      </c>
      <c r="H240" s="114">
        <v>34000</v>
      </c>
      <c r="I240" s="112">
        <f t="shared" si="58"/>
        <v>75.555555555555557</v>
      </c>
    </row>
    <row r="241" spans="1:9" s="16" customFormat="1" ht="13.5">
      <c r="A241" s="25"/>
      <c r="B241" s="44">
        <v>1091</v>
      </c>
      <c r="C241" s="25">
        <v>614800</v>
      </c>
      <c r="D241" s="26" t="s">
        <v>299</v>
      </c>
      <c r="E241" s="25" t="s">
        <v>493</v>
      </c>
      <c r="F241" s="65">
        <v>7500</v>
      </c>
      <c r="G241" s="65">
        <v>7500</v>
      </c>
      <c r="H241" s="114">
        <v>7238</v>
      </c>
      <c r="I241" s="112">
        <f t="shared" si="58"/>
        <v>96.506666666666661</v>
      </c>
    </row>
    <row r="242" spans="1:9" s="24" customFormat="1" ht="13.5">
      <c r="A242" s="21"/>
      <c r="B242" s="43"/>
      <c r="C242" s="21">
        <v>821000</v>
      </c>
      <c r="D242" s="22">
        <v>2</v>
      </c>
      <c r="E242" s="51" t="s">
        <v>213</v>
      </c>
      <c r="F242" s="63">
        <f>SUM(F243+F244)</f>
        <v>68000</v>
      </c>
      <c r="G242" s="63">
        <f>SUM(G243+G244)</f>
        <v>68000</v>
      </c>
      <c r="H242" s="113">
        <f>SUM(H243+H244)</f>
        <v>59654.46</v>
      </c>
      <c r="I242" s="112">
        <f t="shared" si="58"/>
        <v>87.727147058823533</v>
      </c>
    </row>
    <row r="243" spans="1:9" s="16" customFormat="1" ht="13.5">
      <c r="A243" s="25"/>
      <c r="B243" s="44" t="s">
        <v>264</v>
      </c>
      <c r="C243" s="25">
        <v>821300</v>
      </c>
      <c r="D243" s="26" t="s">
        <v>54</v>
      </c>
      <c r="E243" s="25" t="s">
        <v>283</v>
      </c>
      <c r="F243" s="65">
        <v>5000</v>
      </c>
      <c r="G243" s="65">
        <v>5000</v>
      </c>
      <c r="H243" s="114">
        <v>2697.51</v>
      </c>
      <c r="I243" s="112">
        <f t="shared" si="58"/>
        <v>53.950200000000002</v>
      </c>
    </row>
    <row r="244" spans="1:9" s="16" customFormat="1" ht="13.5">
      <c r="A244" s="32"/>
      <c r="B244" s="95" t="s">
        <v>264</v>
      </c>
      <c r="C244" s="32">
        <v>821600</v>
      </c>
      <c r="D244" s="33" t="s">
        <v>72</v>
      </c>
      <c r="E244" s="25" t="s">
        <v>492</v>
      </c>
      <c r="F244" s="67">
        <v>63000</v>
      </c>
      <c r="G244" s="67">
        <v>63000</v>
      </c>
      <c r="H244" s="114">
        <v>56956.95</v>
      </c>
      <c r="I244" s="112">
        <f t="shared" si="58"/>
        <v>90.407857142857139</v>
      </c>
    </row>
    <row r="245" spans="1:9" s="16" customFormat="1" ht="13.5">
      <c r="A245" s="32"/>
      <c r="B245" s="32"/>
      <c r="C245" s="32"/>
      <c r="D245" s="33"/>
      <c r="E245" s="51" t="s">
        <v>404</v>
      </c>
      <c r="F245" s="69">
        <f>SUM(F216+F242)</f>
        <v>6569100</v>
      </c>
      <c r="G245" s="69">
        <f>SUM(G216+G242)</f>
        <v>6569100</v>
      </c>
      <c r="H245" s="117">
        <f>SUM(H216+H242)</f>
        <v>6638575.1799999988</v>
      </c>
      <c r="I245" s="112">
        <f t="shared" si="58"/>
        <v>101.057605760302</v>
      </c>
    </row>
    <row r="246" spans="1:9" s="16" customFormat="1" ht="13.5">
      <c r="A246" s="25"/>
      <c r="B246" s="25"/>
      <c r="C246" s="25"/>
      <c r="D246" s="26"/>
      <c r="E246" s="51" t="s">
        <v>289</v>
      </c>
      <c r="F246" s="63">
        <f>SUM(F15+F38+F90+F121+F155+F181+F189+F200+F207+F214+F245)</f>
        <v>32275000</v>
      </c>
      <c r="G246" s="63">
        <f>SUM(G15+G38+G90+G121+G155+G181+G189+G200+G207+G214+G245)</f>
        <v>32275000</v>
      </c>
      <c r="H246" s="113">
        <f>SUM(H15+H38+H90+H121+H155+H181+H189+H200+H207+H214+H245)</f>
        <v>28636329.579999998</v>
      </c>
      <c r="I246" s="112">
        <f t="shared" si="58"/>
        <v>88.726040526723466</v>
      </c>
    </row>
    <row r="247" spans="1:9" s="16" customFormat="1" ht="12" customHeight="1">
      <c r="A247" s="46"/>
      <c r="B247" s="47"/>
      <c r="C247" s="47"/>
      <c r="D247" s="48"/>
      <c r="E247" s="130" t="s">
        <v>426</v>
      </c>
      <c r="F247" s="68"/>
      <c r="G247" s="68"/>
      <c r="H247" s="116"/>
      <c r="I247" s="116"/>
    </row>
    <row r="248" spans="1:9" s="20" customFormat="1" ht="13.5">
      <c r="A248" s="17">
        <v>610000</v>
      </c>
      <c r="B248" s="17"/>
      <c r="C248" s="17"/>
      <c r="D248" s="18" t="s">
        <v>309</v>
      </c>
      <c r="E248" s="17" t="s">
        <v>182</v>
      </c>
      <c r="F248" s="62">
        <f t="shared" ref="F248:G248" si="66">SUM(F249+F252+F254+F263+F272)</f>
        <v>22379500</v>
      </c>
      <c r="G248" s="62">
        <f t="shared" si="66"/>
        <v>22379500</v>
      </c>
      <c r="H248" s="112">
        <f t="shared" ref="H248" si="67">SUM(H249+H252+H254+H263+H272)</f>
        <v>21582719.889999997</v>
      </c>
      <c r="I248" s="112">
        <f t="shared" ref="I248:I282" si="68">SUM(H248/(G248/100))</f>
        <v>96.439687615898464</v>
      </c>
    </row>
    <row r="249" spans="1:9" s="24" customFormat="1" ht="13.5">
      <c r="A249" s="21">
        <v>611000</v>
      </c>
      <c r="B249" s="21"/>
      <c r="C249" s="21"/>
      <c r="D249" s="22" t="s">
        <v>10</v>
      </c>
      <c r="E249" s="21" t="s">
        <v>260</v>
      </c>
      <c r="F249" s="63">
        <f t="shared" ref="F249:G249" si="69">SUM(F250+F251)</f>
        <v>5470000</v>
      </c>
      <c r="G249" s="63">
        <f t="shared" si="69"/>
        <v>5470000</v>
      </c>
      <c r="H249" s="113">
        <f t="shared" ref="H249" si="70">SUM(H250+H251)</f>
        <v>5273652.9799999995</v>
      </c>
      <c r="I249" s="112">
        <f t="shared" si="68"/>
        <v>96.410474954296149</v>
      </c>
    </row>
    <row r="250" spans="1:9" s="16" customFormat="1" ht="13.5">
      <c r="A250" s="25"/>
      <c r="B250" s="25">
        <v>611100</v>
      </c>
      <c r="C250" s="25"/>
      <c r="D250" s="26" t="s">
        <v>12</v>
      </c>
      <c r="E250" s="25" t="s">
        <v>261</v>
      </c>
      <c r="F250" s="65">
        <f t="shared" ref="F250:G250" si="71">SUM(F160+F218)</f>
        <v>4690000</v>
      </c>
      <c r="G250" s="65">
        <f t="shared" si="71"/>
        <v>4690000</v>
      </c>
      <c r="H250" s="114">
        <f>SUM(H160+H218)</f>
        <v>4542681.3499999996</v>
      </c>
      <c r="I250" s="112">
        <f t="shared" si="68"/>
        <v>96.858877398720679</v>
      </c>
    </row>
    <row r="251" spans="1:9" s="16" customFormat="1" ht="13.5">
      <c r="A251" s="25"/>
      <c r="B251" s="25">
        <v>611200</v>
      </c>
      <c r="C251" s="25"/>
      <c r="D251" s="26" t="s">
        <v>20</v>
      </c>
      <c r="E251" s="25" t="s">
        <v>262</v>
      </c>
      <c r="F251" s="65">
        <f t="shared" ref="F251:G251" si="72">SUM(F161+F219)</f>
        <v>780000</v>
      </c>
      <c r="G251" s="65">
        <f t="shared" si="72"/>
        <v>780000</v>
      </c>
      <c r="H251" s="114">
        <f t="shared" ref="H251" si="73">SUM(H161+H219)</f>
        <v>730971.63</v>
      </c>
      <c r="I251" s="112">
        <f t="shared" si="68"/>
        <v>93.714311538461544</v>
      </c>
    </row>
    <row r="252" spans="1:9" s="24" customFormat="1" ht="13.5">
      <c r="A252" s="21">
        <v>612000</v>
      </c>
      <c r="B252" s="21"/>
      <c r="C252" s="21"/>
      <c r="D252" s="22" t="s">
        <v>29</v>
      </c>
      <c r="E252" s="21" t="s">
        <v>263</v>
      </c>
      <c r="F252" s="63">
        <f t="shared" ref="F252:H252" si="74">SUM(F253)</f>
        <v>505000</v>
      </c>
      <c r="G252" s="63">
        <f t="shared" si="74"/>
        <v>505000</v>
      </c>
      <c r="H252" s="113">
        <f t="shared" si="74"/>
        <v>368187.19</v>
      </c>
      <c r="I252" s="112">
        <f t="shared" si="68"/>
        <v>72.908354455445547</v>
      </c>
    </row>
    <row r="253" spans="1:9" s="16" customFormat="1" ht="13.5">
      <c r="A253" s="25"/>
      <c r="B253" s="25">
        <v>612100</v>
      </c>
      <c r="C253" s="25"/>
      <c r="D253" s="26" t="s">
        <v>31</v>
      </c>
      <c r="E253" s="25" t="s">
        <v>263</v>
      </c>
      <c r="F253" s="65">
        <f t="shared" ref="F253:G253" si="75">SUM(F163+F221)</f>
        <v>505000</v>
      </c>
      <c r="G253" s="65">
        <f t="shared" si="75"/>
        <v>505000</v>
      </c>
      <c r="H253" s="114">
        <f t="shared" ref="H253" si="76">SUM(H163+H221)</f>
        <v>368187.19</v>
      </c>
      <c r="I253" s="112">
        <f t="shared" si="68"/>
        <v>72.908354455445547</v>
      </c>
    </row>
    <row r="254" spans="1:9" s="24" customFormat="1" ht="13.5">
      <c r="A254" s="21">
        <v>613000</v>
      </c>
      <c r="B254" s="21"/>
      <c r="C254" s="21"/>
      <c r="D254" s="22" t="s">
        <v>45</v>
      </c>
      <c r="E254" s="21" t="s">
        <v>183</v>
      </c>
      <c r="F254" s="63">
        <f t="shared" ref="F254:G254" si="77">SUM(F255:F262)</f>
        <v>5379800</v>
      </c>
      <c r="G254" s="63">
        <f t="shared" si="77"/>
        <v>5379800</v>
      </c>
      <c r="H254" s="113">
        <f t="shared" ref="H254" si="78">SUM(H255:H262)</f>
        <v>4439688.4899999993</v>
      </c>
      <c r="I254" s="112">
        <f t="shared" si="68"/>
        <v>82.525158741960652</v>
      </c>
    </row>
    <row r="255" spans="1:9" s="16" customFormat="1" ht="13.5">
      <c r="A255" s="25"/>
      <c r="B255" s="25">
        <v>613100</v>
      </c>
      <c r="C255" s="25"/>
      <c r="D255" s="26" t="s">
        <v>47</v>
      </c>
      <c r="E255" s="25" t="s">
        <v>185</v>
      </c>
      <c r="F255" s="65">
        <f>SUM(F8+F19+F42+F94+F125+F165+F185+F193+F204+F211+F223)</f>
        <v>14500</v>
      </c>
      <c r="G255" s="65">
        <f>SUM(G8+G19+G42+G94+G125+G165+G185+G193+G204+G211+G223)</f>
        <v>14500</v>
      </c>
      <c r="H255" s="114">
        <f>SUM(H8+H19+H42+H94+H125+H165+H185+H193+H204+H211+H223)</f>
        <v>3463.8</v>
      </c>
      <c r="I255" s="112">
        <f t="shared" si="68"/>
        <v>23.888275862068966</v>
      </c>
    </row>
    <row r="256" spans="1:9" s="16" customFormat="1" ht="13.5">
      <c r="A256" s="25"/>
      <c r="B256" s="25">
        <v>613200</v>
      </c>
      <c r="C256" s="25"/>
      <c r="D256" s="26" t="s">
        <v>50</v>
      </c>
      <c r="E256" s="25" t="s">
        <v>265</v>
      </c>
      <c r="F256" s="65">
        <f>SUM(F126+F166+F224)</f>
        <v>392000</v>
      </c>
      <c r="G256" s="65">
        <f>SUM(G126+G166+G224)</f>
        <v>390600</v>
      </c>
      <c r="H256" s="114">
        <f>SUM(H126+H166+H224)</f>
        <v>321914.52</v>
      </c>
      <c r="I256" s="112">
        <f t="shared" si="68"/>
        <v>82.415391705069126</v>
      </c>
    </row>
    <row r="257" spans="1:9" s="16" customFormat="1" ht="13.5">
      <c r="A257" s="25"/>
      <c r="B257" s="25">
        <v>613300</v>
      </c>
      <c r="C257" s="25"/>
      <c r="D257" s="26" t="s">
        <v>266</v>
      </c>
      <c r="E257" s="25" t="s">
        <v>267</v>
      </c>
      <c r="F257" s="65">
        <f>SUM(F127+F128+F129+F130+F167+F225+F226)</f>
        <v>2688725</v>
      </c>
      <c r="G257" s="65">
        <f>SUM(G127+G128+G129+G130+G167+G225+G226)</f>
        <v>2708125</v>
      </c>
      <c r="H257" s="114">
        <f t="shared" ref="H257" si="79">SUM(H127+H128+H129+H130+H167+H225+H226)</f>
        <v>2518820.08</v>
      </c>
      <c r="I257" s="112">
        <f t="shared" si="68"/>
        <v>93.009742164781912</v>
      </c>
    </row>
    <row r="258" spans="1:9" s="16" customFormat="1" ht="13.5">
      <c r="A258" s="25"/>
      <c r="B258" s="25">
        <v>613400</v>
      </c>
      <c r="C258" s="25"/>
      <c r="D258" s="26" t="s">
        <v>268</v>
      </c>
      <c r="E258" s="25" t="s">
        <v>269</v>
      </c>
      <c r="F258" s="65">
        <f>SUM(F95+F96+F168+F227)</f>
        <v>114100</v>
      </c>
      <c r="G258" s="65">
        <f>SUM(G95+G96+G168+G227)</f>
        <v>114100</v>
      </c>
      <c r="H258" s="114">
        <f>SUM(H95+H96+H168+H227)</f>
        <v>101250.11</v>
      </c>
      <c r="I258" s="112">
        <f t="shared" si="68"/>
        <v>88.73804557405785</v>
      </c>
    </row>
    <row r="259" spans="1:9" s="16" customFormat="1" ht="13.5">
      <c r="A259" s="25"/>
      <c r="B259" s="25">
        <v>613500</v>
      </c>
      <c r="C259" s="25"/>
      <c r="D259" s="26" t="s">
        <v>270</v>
      </c>
      <c r="E259" s="25" t="s">
        <v>271</v>
      </c>
      <c r="F259" s="65">
        <f>SUM(F43+F169+F228)</f>
        <v>186000</v>
      </c>
      <c r="G259" s="65">
        <f>SUM(G43+G169+G228)</f>
        <v>186000</v>
      </c>
      <c r="H259" s="114">
        <f>SUM(H43+H169+H228)</f>
        <v>180757.3</v>
      </c>
      <c r="I259" s="112">
        <f t="shared" si="68"/>
        <v>97.181344086021497</v>
      </c>
    </row>
    <row r="260" spans="1:9" s="16" customFormat="1" ht="13.5">
      <c r="A260" s="25"/>
      <c r="B260" s="25">
        <v>613700</v>
      </c>
      <c r="C260" s="25"/>
      <c r="D260" s="26" t="s">
        <v>272</v>
      </c>
      <c r="E260" s="25" t="s">
        <v>273</v>
      </c>
      <c r="F260" s="65">
        <f>SUM(F20+F97+F98+F99+F100+F101+F131+F170+F229)</f>
        <v>1039200</v>
      </c>
      <c r="G260" s="65">
        <f>SUM(G20+G97+G98+G99+G100+G101+G131+G170+G229)</f>
        <v>1039200</v>
      </c>
      <c r="H260" s="114">
        <f>SUM(H20+H97+H98+H99+H100+H101+H131+H170+H229)</f>
        <v>580325.26</v>
      </c>
      <c r="I260" s="112">
        <f t="shared" si="68"/>
        <v>55.843462278675908</v>
      </c>
    </row>
    <row r="261" spans="1:9" s="16" customFormat="1" ht="13.5">
      <c r="A261" s="25"/>
      <c r="B261" s="25">
        <v>613800</v>
      </c>
      <c r="C261" s="25"/>
      <c r="D261" s="26" t="s">
        <v>274</v>
      </c>
      <c r="E261" s="25" t="s">
        <v>189</v>
      </c>
      <c r="F261" s="65">
        <f>SUM(F21+F171+F230)</f>
        <v>31500</v>
      </c>
      <c r="G261" s="65">
        <f>SUM(G21+G171+G230)</f>
        <v>31500</v>
      </c>
      <c r="H261" s="114">
        <f>SUM(H21+H171+H230)</f>
        <v>19049.32</v>
      </c>
      <c r="I261" s="112">
        <f t="shared" si="68"/>
        <v>60.474031746031748</v>
      </c>
    </row>
    <row r="262" spans="1:9" s="16" customFormat="1" ht="13.5">
      <c r="A262" s="25"/>
      <c r="B262" s="25">
        <v>613900</v>
      </c>
      <c r="C262" s="25"/>
      <c r="D262" s="26" t="s">
        <v>276</v>
      </c>
      <c r="E262" s="25" t="s">
        <v>186</v>
      </c>
      <c r="F262" s="65">
        <f>SUM(F9+F10+F11+F22+F23+F24+F25+F44+F45+F102+F103+F104+F105+F132+F133+F134+F172+F173+F174+F175+F186+F187+F194+F195+F196+F197+F198+F199+F205+F206+F212+F213+F231+F232)</f>
        <v>913775</v>
      </c>
      <c r="G262" s="65">
        <f>SUM(G9+G10+G11+G22+G23+G24+G25+G44+G45+G102+G103+G104+G105+G132+G133+G134+G172+G173+G174+G175+G186+G187+G194+G195+G196+G197+G198+G199+G205+G206+G212+G213+G231+G232)</f>
        <v>895775</v>
      </c>
      <c r="H262" s="114">
        <f>SUM(H9+H10+H11+H22+H23+H24+H25+H44+H45+H102+H103+H104+H105+H132+H133+H134+H172+H173+H174+H175+H186+H187+H194+H195+H196+H197+H198+H199+H205+H206+H212+H213+H231+H232)</f>
        <v>714108.09999999986</v>
      </c>
      <c r="I262" s="112">
        <f t="shared" si="68"/>
        <v>79.719583600792589</v>
      </c>
    </row>
    <row r="263" spans="1:9" s="24" customFormat="1" ht="13.5">
      <c r="A263" s="21">
        <v>614000</v>
      </c>
      <c r="B263" s="21"/>
      <c r="C263" s="21"/>
      <c r="D263" s="22" t="s">
        <v>278</v>
      </c>
      <c r="E263" s="21" t="s">
        <v>196</v>
      </c>
      <c r="F263" s="63">
        <f t="shared" ref="F263:G263" si="80">SUM(F264:F271)</f>
        <v>10644700</v>
      </c>
      <c r="G263" s="63">
        <f t="shared" si="80"/>
        <v>10644700</v>
      </c>
      <c r="H263" s="113">
        <f t="shared" ref="H263" si="81">SUM(H264:H271)</f>
        <v>11153291.919999998</v>
      </c>
      <c r="I263" s="112">
        <f t="shared" si="68"/>
        <v>104.77788871457155</v>
      </c>
    </row>
    <row r="264" spans="1:9" s="16" customFormat="1" ht="13.5">
      <c r="A264" s="25"/>
      <c r="B264" s="25">
        <v>614100</v>
      </c>
      <c r="C264" s="25"/>
      <c r="D264" s="26" t="s">
        <v>279</v>
      </c>
      <c r="E264" s="25" t="s">
        <v>290</v>
      </c>
      <c r="F264" s="65">
        <f>SUM(F47+F107+F139+F140)</f>
        <v>308000</v>
      </c>
      <c r="G264" s="65">
        <f>SUM(G47+G107+G139+G140)</f>
        <v>308000</v>
      </c>
      <c r="H264" s="114">
        <f t="shared" ref="H264" si="82">SUM(H47+H107+H139+H140)</f>
        <v>299221.96999999997</v>
      </c>
      <c r="I264" s="112">
        <f t="shared" si="68"/>
        <v>97.14999025974025</v>
      </c>
    </row>
    <row r="265" spans="1:9" s="16" customFormat="1" ht="13.5">
      <c r="A265" s="25"/>
      <c r="B265" s="25">
        <v>614200</v>
      </c>
      <c r="C265" s="25"/>
      <c r="D265" s="26" t="s">
        <v>280</v>
      </c>
      <c r="E265" s="25" t="s">
        <v>291</v>
      </c>
      <c r="F265" s="65">
        <f>SUM(F48+F49+F50+F51+F52+F53+F54+F55+F56+F57+F108+F109+F234+F235+F236+F237+F238+F239+F240)</f>
        <v>7001800</v>
      </c>
      <c r="G265" s="65">
        <f>SUM(G48+G49+G50+G51+G52+G53+G54+G55+G56+G57+G108+G109+G234+G235+G236+G237+G238+G239+G240)</f>
        <v>7001800</v>
      </c>
      <c r="H265" s="114">
        <f>SUM(H48+H49+H50+H51+H52+H53+H54+H55+H56+H57+H108+H109+H234+H235+H236+H237+H238+H239+H240)</f>
        <v>7624660.5</v>
      </c>
      <c r="I265" s="112">
        <f t="shared" si="68"/>
        <v>108.89571967208433</v>
      </c>
    </row>
    <row r="266" spans="1:9" s="16" customFormat="1" ht="13.5">
      <c r="A266" s="25"/>
      <c r="B266" s="25">
        <v>614300</v>
      </c>
      <c r="C266" s="25"/>
      <c r="D266" s="26" t="s">
        <v>282</v>
      </c>
      <c r="E266" s="25" t="s">
        <v>292</v>
      </c>
      <c r="F266" s="65">
        <f>SUM(F58+F59+F60+F61+F62+F63+F64+F65+F66+F67+F68+F69+F70+F71+F72+F73+F77+F78+F110+F113)</f>
        <v>931000</v>
      </c>
      <c r="G266" s="65">
        <f>SUM(G58+G59+G60+G61+G62+G63+G64+G65+G66+G67+G68+G69+G70+G71+G72+G73+G77+G78+G110+G113)</f>
        <v>931000</v>
      </c>
      <c r="H266" s="114">
        <f>SUM(H58+H59+H60+H61+H62+H63+H64+H65+H66+H67+H68+H69+H70+H71+H72+H73+H77+H78+H110+H113)</f>
        <v>929008</v>
      </c>
      <c r="I266" s="112">
        <f t="shared" si="68"/>
        <v>99.786036519871104</v>
      </c>
    </row>
    <row r="267" spans="1:9" s="16" customFormat="1" ht="13.5">
      <c r="A267" s="25"/>
      <c r="B267" s="25">
        <v>614400</v>
      </c>
      <c r="C267" s="25"/>
      <c r="D267" s="26" t="s">
        <v>293</v>
      </c>
      <c r="E267" s="25" t="s">
        <v>294</v>
      </c>
      <c r="F267" s="65">
        <f>SUM(F27+F28+F29+F79+F80+F81+F82+F83+F84+F85+F86+F87+F88+F89+F114+F115+F141+F142)</f>
        <v>1583400</v>
      </c>
      <c r="G267" s="65">
        <f>SUM(G27+G28+G29+G79+G80+G81+G82+G83+G84+G85+G86+G87+G88+G89+G114+G115+G141+G142)</f>
        <v>1583400</v>
      </c>
      <c r="H267" s="114">
        <f>SUM(H27+H28+H29+H79+H80+H81+H82+H83+H84+H85+H86+H87+H88+H89+H114+H115+H141+H142)</f>
        <v>1537799.8699999999</v>
      </c>
      <c r="I267" s="112">
        <f t="shared" si="68"/>
        <v>97.120113047871655</v>
      </c>
    </row>
    <row r="268" spans="1:9" s="16" customFormat="1" ht="13.5">
      <c r="A268" s="25"/>
      <c r="B268" s="26" t="s">
        <v>295</v>
      </c>
      <c r="C268" s="25"/>
      <c r="D268" s="26" t="s">
        <v>296</v>
      </c>
      <c r="E268" s="53" t="s">
        <v>407</v>
      </c>
      <c r="F268" s="65">
        <f>SUM(F30+F31+F116)</f>
        <v>640000</v>
      </c>
      <c r="G268" s="65">
        <f>SUM(G30+G31+G116)</f>
        <v>640000</v>
      </c>
      <c r="H268" s="114">
        <f>SUM(H30+H31+H116)</f>
        <v>602202.93000000005</v>
      </c>
      <c r="I268" s="112">
        <f t="shared" si="68"/>
        <v>94.094207812500002</v>
      </c>
    </row>
    <row r="269" spans="1:9" s="16" customFormat="1" ht="13.5">
      <c r="A269" s="25"/>
      <c r="B269" s="26">
        <v>614700</v>
      </c>
      <c r="C269" s="25"/>
      <c r="D269" s="26" t="s">
        <v>297</v>
      </c>
      <c r="E269" s="53" t="s">
        <v>482</v>
      </c>
      <c r="F269" s="65">
        <f>SUM(F32)</f>
        <v>13000</v>
      </c>
      <c r="G269" s="65">
        <f>SUM(G32)</f>
        <v>13000</v>
      </c>
      <c r="H269" s="114">
        <f>SUM(H32)</f>
        <v>12024.24</v>
      </c>
      <c r="I269" s="112">
        <f t="shared" si="68"/>
        <v>92.49415384615385</v>
      </c>
    </row>
    <row r="270" spans="1:9" s="16" customFormat="1" ht="13.5">
      <c r="A270" s="25"/>
      <c r="B270" s="25">
        <v>614800</v>
      </c>
      <c r="C270" s="25"/>
      <c r="D270" s="26" t="s">
        <v>299</v>
      </c>
      <c r="E270" s="25" t="s">
        <v>298</v>
      </c>
      <c r="F270" s="65">
        <f>SUM(F34+F35)</f>
        <v>110000</v>
      </c>
      <c r="G270" s="65">
        <f>SUM(G34+G35)</f>
        <v>110000</v>
      </c>
      <c r="H270" s="114">
        <f>SUM(H34+H35)</f>
        <v>109344.85</v>
      </c>
      <c r="I270" s="112">
        <f t="shared" si="68"/>
        <v>99.404409090909098</v>
      </c>
    </row>
    <row r="271" spans="1:9" s="16" customFormat="1" ht="13.5">
      <c r="A271" s="25"/>
      <c r="B271" s="25">
        <v>614800</v>
      </c>
      <c r="C271" s="25"/>
      <c r="D271" s="26" t="s">
        <v>481</v>
      </c>
      <c r="E271" s="25" t="s">
        <v>300</v>
      </c>
      <c r="F271" s="65">
        <f>SUM(F33+F241)</f>
        <v>57500</v>
      </c>
      <c r="G271" s="65">
        <f>SUM(G33+G241)</f>
        <v>57500</v>
      </c>
      <c r="H271" s="114">
        <f>SUM(H33+H241)</f>
        <v>39029.56</v>
      </c>
      <c r="I271" s="112">
        <f t="shared" si="68"/>
        <v>67.877495652173906</v>
      </c>
    </row>
    <row r="272" spans="1:9" s="24" customFormat="1" ht="13.5">
      <c r="A272" s="21">
        <v>616000</v>
      </c>
      <c r="B272" s="43"/>
      <c r="C272" s="21"/>
      <c r="D272" s="22" t="s">
        <v>301</v>
      </c>
      <c r="E272" s="21" t="s">
        <v>221</v>
      </c>
      <c r="F272" s="63">
        <f t="shared" ref="F272:H272" si="83">SUM(F273)</f>
        <v>380000</v>
      </c>
      <c r="G272" s="63">
        <f t="shared" si="83"/>
        <v>380000</v>
      </c>
      <c r="H272" s="113">
        <f t="shared" si="83"/>
        <v>347899.31</v>
      </c>
      <c r="I272" s="112">
        <f t="shared" si="68"/>
        <v>91.552449999999993</v>
      </c>
    </row>
    <row r="273" spans="1:9" s="16" customFormat="1" ht="13.5">
      <c r="A273" s="25"/>
      <c r="B273" s="44">
        <v>616100</v>
      </c>
      <c r="C273" s="25"/>
      <c r="D273" s="26" t="s">
        <v>302</v>
      </c>
      <c r="E273" s="25" t="s">
        <v>223</v>
      </c>
      <c r="F273" s="65">
        <f t="shared" ref="F273:G273" si="84">SUM(F144)</f>
        <v>380000</v>
      </c>
      <c r="G273" s="65">
        <f t="shared" si="84"/>
        <v>380000</v>
      </c>
      <c r="H273" s="114">
        <f t="shared" ref="H273" si="85">SUM(H144)</f>
        <v>347899.31</v>
      </c>
      <c r="I273" s="112">
        <f t="shared" si="68"/>
        <v>91.552449999999993</v>
      </c>
    </row>
    <row r="274" spans="1:9" s="24" customFormat="1" ht="13.5">
      <c r="A274" s="21">
        <v>810000</v>
      </c>
      <c r="B274" s="21"/>
      <c r="C274" s="21"/>
      <c r="D274" s="22" t="s">
        <v>308</v>
      </c>
      <c r="E274" s="51" t="s">
        <v>213</v>
      </c>
      <c r="F274" s="63">
        <f t="shared" ref="F274:G274" si="86">SUM(F275:F278)</f>
        <v>8625500</v>
      </c>
      <c r="G274" s="63">
        <f t="shared" si="86"/>
        <v>8625500</v>
      </c>
      <c r="H274" s="113">
        <f t="shared" ref="H274" si="87">SUM(H275:H278)</f>
        <v>5816531.3600000003</v>
      </c>
      <c r="I274" s="112">
        <f t="shared" si="68"/>
        <v>67.434135528375165</v>
      </c>
    </row>
    <row r="275" spans="1:9" s="16" customFormat="1" ht="13.5">
      <c r="A275" s="25"/>
      <c r="B275" s="25">
        <v>821100</v>
      </c>
      <c r="C275" s="25"/>
      <c r="D275" s="26" t="s">
        <v>54</v>
      </c>
      <c r="E275" s="25" t="s">
        <v>303</v>
      </c>
      <c r="F275" s="65">
        <f t="shared" ref="F275:G275" si="88">SUM(F146)</f>
        <v>5000</v>
      </c>
      <c r="G275" s="65">
        <f t="shared" si="88"/>
        <v>5000</v>
      </c>
      <c r="H275" s="114">
        <f t="shared" ref="H275" si="89">SUM(H146)</f>
        <v>0</v>
      </c>
      <c r="I275" s="112">
        <f t="shared" si="68"/>
        <v>0</v>
      </c>
    </row>
    <row r="276" spans="1:9" s="16" customFormat="1" ht="13.5">
      <c r="A276" s="25"/>
      <c r="B276" s="25">
        <v>821300</v>
      </c>
      <c r="C276" s="25"/>
      <c r="D276" s="26" t="s">
        <v>72</v>
      </c>
      <c r="E276" s="25" t="s">
        <v>283</v>
      </c>
      <c r="F276" s="65">
        <f>SUM(F118+F119+F120+F37+F178+F243)</f>
        <v>536500</v>
      </c>
      <c r="G276" s="65">
        <f>SUM(G118+G119+G120+G37+G178+G243)</f>
        <v>536500</v>
      </c>
      <c r="H276" s="114">
        <f>SUM(H118+H119+H120+H37+H178+H243)</f>
        <v>108085.26</v>
      </c>
      <c r="I276" s="112">
        <f t="shared" si="68"/>
        <v>20.146367194780986</v>
      </c>
    </row>
    <row r="277" spans="1:9" s="16" customFormat="1" ht="13.5">
      <c r="A277" s="25"/>
      <c r="B277" s="25">
        <v>821500</v>
      </c>
      <c r="C277" s="25"/>
      <c r="D277" s="26" t="s">
        <v>82</v>
      </c>
      <c r="E277" s="25" t="s">
        <v>304</v>
      </c>
      <c r="F277" s="65">
        <f>SUM(F14+F147)</f>
        <v>120000</v>
      </c>
      <c r="G277" s="65">
        <f>SUM(G14+G147)</f>
        <v>120000</v>
      </c>
      <c r="H277" s="114">
        <f>SUM(H14+H147)</f>
        <v>23925.4</v>
      </c>
      <c r="I277" s="112">
        <f t="shared" si="68"/>
        <v>19.937833333333334</v>
      </c>
    </row>
    <row r="278" spans="1:9" s="16" customFormat="1" ht="13.5">
      <c r="A278" s="25"/>
      <c r="B278" s="25">
        <v>821600</v>
      </c>
      <c r="C278" s="25"/>
      <c r="D278" s="26" t="s">
        <v>94</v>
      </c>
      <c r="E278" s="25" t="s">
        <v>284</v>
      </c>
      <c r="F278" s="65">
        <f>SUM(F148+F149+F150+F151+F152+F153+F180+F244)</f>
        <v>7964000</v>
      </c>
      <c r="G278" s="65">
        <f>SUM(G148+G149+G150+G151+G152+G153+G180+G244)</f>
        <v>7964000</v>
      </c>
      <c r="H278" s="114">
        <f>SUM(H148+H149+H150+H151+H152+H153+H180+H244)</f>
        <v>5684520.7000000002</v>
      </c>
      <c r="I278" s="112">
        <f t="shared" si="68"/>
        <v>71.377708437970867</v>
      </c>
    </row>
    <row r="279" spans="1:9" s="24" customFormat="1" ht="13.5">
      <c r="A279" s="21"/>
      <c r="B279" s="21"/>
      <c r="C279" s="21"/>
      <c r="D279" s="22" t="s">
        <v>169</v>
      </c>
      <c r="E279" s="51" t="s">
        <v>187</v>
      </c>
      <c r="F279" s="63">
        <f t="shared" ref="F279:G279" si="90">SUM(F188)</f>
        <v>20000</v>
      </c>
      <c r="G279" s="63">
        <f t="shared" si="90"/>
        <v>20000</v>
      </c>
      <c r="H279" s="113">
        <f t="shared" ref="H279" si="91">SUM(H188)</f>
        <v>0</v>
      </c>
      <c r="I279" s="112">
        <f t="shared" si="68"/>
        <v>0</v>
      </c>
    </row>
    <row r="280" spans="1:9" s="16" customFormat="1" ht="13.5">
      <c r="A280" s="25"/>
      <c r="B280" s="25"/>
      <c r="C280" s="25"/>
      <c r="D280" s="26"/>
      <c r="E280" s="51" t="s">
        <v>289</v>
      </c>
      <c r="F280" s="63">
        <f t="shared" ref="F280:G280" si="92">SUM(F248+F274+F279)</f>
        <v>31025000</v>
      </c>
      <c r="G280" s="63">
        <f t="shared" si="92"/>
        <v>31025000</v>
      </c>
      <c r="H280" s="113">
        <f t="shared" ref="H280" si="93">SUM(H248+H274+H279)</f>
        <v>27399251.249999996</v>
      </c>
      <c r="I280" s="112">
        <f t="shared" si="68"/>
        <v>88.313460918614012</v>
      </c>
    </row>
    <row r="281" spans="1:9" s="24" customFormat="1" ht="13.5">
      <c r="A281" s="21"/>
      <c r="B281" s="21">
        <v>823100</v>
      </c>
      <c r="C281" s="21"/>
      <c r="D281" s="22" t="s">
        <v>310</v>
      </c>
      <c r="E281" s="51" t="s">
        <v>305</v>
      </c>
      <c r="F281" s="63">
        <f t="shared" ref="F281:G281" si="94">SUM(F154)</f>
        <v>1250000</v>
      </c>
      <c r="G281" s="63">
        <f t="shared" si="94"/>
        <v>1250000</v>
      </c>
      <c r="H281" s="113">
        <f t="shared" ref="H281" si="95">SUM(H154)</f>
        <v>1237078.33</v>
      </c>
      <c r="I281" s="112">
        <f t="shared" si="68"/>
        <v>98.966266400000009</v>
      </c>
    </row>
    <row r="282" spans="1:9" s="16" customFormat="1" ht="13.5">
      <c r="A282" s="25"/>
      <c r="B282" s="25"/>
      <c r="C282" s="25"/>
      <c r="D282" s="26"/>
      <c r="E282" s="51" t="s">
        <v>379</v>
      </c>
      <c r="F282" s="63">
        <f t="shared" ref="F282:G282" si="96">SUM(F248+F274+F279+F281)</f>
        <v>32275000</v>
      </c>
      <c r="G282" s="63">
        <f t="shared" si="96"/>
        <v>32275000</v>
      </c>
      <c r="H282" s="113">
        <f t="shared" ref="H282" si="97">SUM(H248+H274+H279+H281)</f>
        <v>28636329.579999998</v>
      </c>
      <c r="I282" s="112">
        <f t="shared" si="68"/>
        <v>88.726040526723466</v>
      </c>
    </row>
    <row r="283" spans="1:9" s="36" customFormat="1" ht="12.75">
      <c r="D283" s="37"/>
      <c r="F283" s="38"/>
      <c r="G283" s="38"/>
      <c r="H283" s="118" t="s">
        <v>511</v>
      </c>
      <c r="I283" s="118"/>
    </row>
    <row r="284" spans="1:9" s="36" customFormat="1" ht="12">
      <c r="A284" s="88"/>
      <c r="B284" s="88"/>
      <c r="C284" s="88"/>
      <c r="D284" s="89"/>
      <c r="E284" s="88"/>
      <c r="H284" s="119"/>
      <c r="I284" s="119"/>
    </row>
  </sheetData>
  <printOptions horizontalCentered="1"/>
  <pageMargins left="0.11811023622047245" right="0.11811023622047245" top="0.43307086614173229" bottom="0.3937007874015748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</vt:lpstr>
      <vt:lpstr>tekući bilans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2026-03-12T07:41:41Z</cp:lastPrinted>
  <dcterms:created xsi:type="dcterms:W3CDTF">2016-11-03T07:20:33Z</dcterms:created>
  <dcterms:modified xsi:type="dcterms:W3CDTF">2026-03-19T07:15:30Z</dcterms:modified>
</cp:coreProperties>
</file>